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harts/chart1.xml" ContentType="application/vnd.openxmlformats-officedocument.drawingml.chart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6.xml" ContentType="application/inkml+xml"/>
  <Override PartName="/xl/ink/ink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seignement\2021-2022\5A\COD\InteractionSolStructure\Exercices\TD_InteractionSS_OS\"/>
    </mc:Choice>
  </mc:AlternateContent>
  <xr:revisionPtr revIDLastSave="0" documentId="13_ncr:1_{90147FB1-36B4-4CF2-9056-582D9D5D6E1A}" xr6:coauthVersionLast="47" xr6:coauthVersionMax="47" xr10:uidLastSave="{00000000-0000-0000-0000-000000000000}"/>
  <bookViews>
    <workbookView xWindow="6075" yWindow="1530" windowWidth="19200" windowHeight="10800" xr2:uid="{A52D95DB-F9F1-4283-869C-794126D96E1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H25" i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G15" i="1"/>
  <c r="G11" i="1"/>
  <c r="G10" i="1"/>
  <c r="H6" i="1"/>
  <c r="H3" i="1"/>
  <c r="D26" i="1"/>
  <c r="D27" i="1"/>
  <c r="D25" i="1"/>
  <c r="C27" i="1"/>
  <c r="C28" i="1" s="1"/>
  <c r="C26" i="1"/>
  <c r="B21" i="1"/>
  <c r="D21" i="1" s="1"/>
  <c r="G22" i="1"/>
  <c r="H23" i="1"/>
  <c r="I23" i="1" s="1"/>
  <c r="H24" i="1" l="1"/>
  <c r="G16" i="1"/>
  <c r="J22" i="1" s="1"/>
  <c r="M22" i="1" s="1"/>
  <c r="G13" i="1"/>
  <c r="I8" i="1"/>
  <c r="G23" i="1"/>
  <c r="G8" i="1"/>
  <c r="I22" i="1"/>
  <c r="K72" i="1"/>
  <c r="L72" i="1" s="1"/>
  <c r="M72" i="1" s="1"/>
  <c r="D28" i="1"/>
  <c r="C29" i="1"/>
  <c r="G12" i="1"/>
  <c r="K23" i="1"/>
  <c r="J24" i="1" l="1"/>
  <c r="M24" i="1" s="1"/>
  <c r="G24" i="1"/>
  <c r="I24" i="1"/>
  <c r="K24" i="1" s="1"/>
  <c r="J23" i="1"/>
  <c r="M23" i="1" s="1"/>
  <c r="C30" i="1"/>
  <c r="D29" i="1"/>
  <c r="C31" i="1" l="1"/>
  <c r="D30" i="1"/>
  <c r="J25" i="1"/>
  <c r="M25" i="1" s="1"/>
  <c r="G25" i="1"/>
  <c r="I25" i="1"/>
  <c r="K25" i="1" s="1"/>
  <c r="I26" i="1" l="1"/>
  <c r="K26" i="1" s="1"/>
  <c r="J26" i="1"/>
  <c r="M26" i="1" s="1"/>
  <c r="G26" i="1"/>
  <c r="C32" i="1"/>
  <c r="D31" i="1"/>
  <c r="C33" i="1" l="1"/>
  <c r="D32" i="1"/>
  <c r="G27" i="1"/>
  <c r="I27" i="1"/>
  <c r="K27" i="1" s="1"/>
  <c r="J27" i="1"/>
  <c r="M27" i="1" s="1"/>
  <c r="I28" i="1" l="1"/>
  <c r="K28" i="1" s="1"/>
  <c r="G28" i="1"/>
  <c r="J28" i="1"/>
  <c r="M28" i="1" s="1"/>
  <c r="C34" i="1"/>
  <c r="D33" i="1"/>
  <c r="C35" i="1" l="1"/>
  <c r="D34" i="1"/>
  <c r="J29" i="1"/>
  <c r="M29" i="1" s="1"/>
  <c r="G29" i="1"/>
  <c r="I29" i="1"/>
  <c r="K29" i="1" s="1"/>
  <c r="J30" i="1" l="1"/>
  <c r="M30" i="1" s="1"/>
  <c r="G30" i="1"/>
  <c r="I30" i="1"/>
  <c r="K30" i="1" s="1"/>
  <c r="C36" i="1"/>
  <c r="D35" i="1"/>
  <c r="C37" i="1" l="1"/>
  <c r="D36" i="1"/>
  <c r="J31" i="1"/>
  <c r="M31" i="1" s="1"/>
  <c r="G31" i="1"/>
  <c r="I31" i="1"/>
  <c r="K31" i="1" s="1"/>
  <c r="J32" i="1" l="1"/>
  <c r="M32" i="1" s="1"/>
  <c r="G32" i="1"/>
  <c r="I32" i="1"/>
  <c r="K32" i="1" s="1"/>
  <c r="C38" i="1"/>
  <c r="D37" i="1"/>
  <c r="D38" i="1" l="1"/>
  <c r="C39" i="1"/>
  <c r="J33" i="1"/>
  <c r="M33" i="1" s="1"/>
  <c r="G33" i="1"/>
  <c r="I33" i="1"/>
  <c r="K33" i="1" s="1"/>
  <c r="I34" i="1" l="1"/>
  <c r="K34" i="1" s="1"/>
  <c r="J34" i="1"/>
  <c r="M34" i="1" s="1"/>
  <c r="G34" i="1"/>
  <c r="D39" i="1"/>
  <c r="C40" i="1"/>
  <c r="D40" i="1" l="1"/>
  <c r="C41" i="1"/>
  <c r="G35" i="1"/>
  <c r="I35" i="1"/>
  <c r="K35" i="1" s="1"/>
  <c r="J35" i="1"/>
  <c r="M35" i="1" s="1"/>
  <c r="G36" i="1" l="1"/>
  <c r="J36" i="1"/>
  <c r="M36" i="1" s="1"/>
  <c r="I36" i="1"/>
  <c r="K36" i="1" s="1"/>
  <c r="C42" i="1"/>
  <c r="D41" i="1"/>
  <c r="C43" i="1" l="1"/>
  <c r="D42" i="1"/>
  <c r="J37" i="1"/>
  <c r="M37" i="1" s="1"/>
  <c r="G37" i="1"/>
  <c r="I37" i="1"/>
  <c r="K37" i="1" s="1"/>
  <c r="J38" i="1" l="1"/>
  <c r="M38" i="1" s="1"/>
  <c r="G38" i="1"/>
  <c r="I38" i="1"/>
  <c r="K38" i="1" s="1"/>
  <c r="C44" i="1"/>
  <c r="D43" i="1"/>
  <c r="C45" i="1" l="1"/>
  <c r="D44" i="1"/>
  <c r="J39" i="1"/>
  <c r="M39" i="1" s="1"/>
  <c r="G39" i="1"/>
  <c r="I39" i="1"/>
  <c r="K39" i="1" s="1"/>
  <c r="J40" i="1" l="1"/>
  <c r="M40" i="1" s="1"/>
  <c r="I40" i="1"/>
  <c r="K40" i="1" s="1"/>
  <c r="G40" i="1"/>
  <c r="C46" i="1"/>
  <c r="D45" i="1"/>
  <c r="C47" i="1" l="1"/>
  <c r="D46" i="1"/>
  <c r="I41" i="1"/>
  <c r="K41" i="1" s="1"/>
  <c r="J41" i="1"/>
  <c r="M41" i="1" s="1"/>
  <c r="G41" i="1"/>
  <c r="I42" i="1" l="1"/>
  <c r="K42" i="1" s="1"/>
  <c r="G42" i="1"/>
  <c r="J42" i="1"/>
  <c r="M42" i="1" s="1"/>
  <c r="C48" i="1"/>
  <c r="D47" i="1"/>
  <c r="C49" i="1" l="1"/>
  <c r="D48" i="1"/>
  <c r="G43" i="1"/>
  <c r="I43" i="1"/>
  <c r="K43" i="1" s="1"/>
  <c r="J43" i="1"/>
  <c r="M43" i="1" s="1"/>
  <c r="G44" i="1" l="1"/>
  <c r="I44" i="1"/>
  <c r="K44" i="1" s="1"/>
  <c r="J44" i="1"/>
  <c r="M44" i="1" s="1"/>
  <c r="C50" i="1"/>
  <c r="D49" i="1"/>
  <c r="C51" i="1" l="1"/>
  <c r="D50" i="1"/>
  <c r="J45" i="1"/>
  <c r="M45" i="1" s="1"/>
  <c r="G45" i="1"/>
  <c r="I45" i="1"/>
  <c r="K45" i="1" s="1"/>
  <c r="J46" i="1" l="1"/>
  <c r="M46" i="1" s="1"/>
  <c r="G46" i="1"/>
  <c r="I46" i="1"/>
  <c r="K46" i="1" s="1"/>
  <c r="C52" i="1"/>
  <c r="D51" i="1"/>
  <c r="D52" i="1" l="1"/>
  <c r="C53" i="1"/>
  <c r="J47" i="1"/>
  <c r="M47" i="1" s="1"/>
  <c r="I47" i="1"/>
  <c r="K47" i="1" s="1"/>
  <c r="G47" i="1"/>
  <c r="D53" i="1" l="1"/>
  <c r="C54" i="1"/>
  <c r="J48" i="1"/>
  <c r="M48" i="1" s="1"/>
  <c r="G48" i="1"/>
  <c r="I48" i="1"/>
  <c r="K48" i="1" s="1"/>
  <c r="D54" i="1" l="1"/>
  <c r="C55" i="1"/>
  <c r="J49" i="1"/>
  <c r="G49" i="1"/>
  <c r="I49" i="1"/>
  <c r="K49" i="1" s="1"/>
  <c r="L49" i="1" s="1"/>
  <c r="M49" i="1" s="1"/>
  <c r="I50" i="1" l="1"/>
  <c r="K50" i="1" s="1"/>
  <c r="L50" i="1" s="1"/>
  <c r="M50" i="1" s="1"/>
  <c r="J50" i="1"/>
  <c r="G50" i="1"/>
  <c r="D55" i="1"/>
  <c r="C56" i="1"/>
  <c r="D56" i="1" l="1"/>
  <c r="C57" i="1"/>
  <c r="G51" i="1"/>
  <c r="I51" i="1"/>
  <c r="K51" i="1" s="1"/>
  <c r="L51" i="1" s="1"/>
  <c r="M51" i="1" s="1"/>
  <c r="J51" i="1"/>
  <c r="G52" i="1" l="1"/>
  <c r="J52" i="1"/>
  <c r="I52" i="1"/>
  <c r="K52" i="1" s="1"/>
  <c r="L52" i="1" s="1"/>
  <c r="M52" i="1" s="1"/>
  <c r="D57" i="1"/>
  <c r="C58" i="1"/>
  <c r="D58" i="1" l="1"/>
  <c r="C59" i="1"/>
  <c r="J53" i="1"/>
  <c r="G53" i="1"/>
  <c r="I53" i="1"/>
  <c r="K53" i="1" s="1"/>
  <c r="L53" i="1" s="1"/>
  <c r="M53" i="1" s="1"/>
  <c r="D59" i="1" l="1"/>
  <c r="C60" i="1"/>
  <c r="J54" i="1"/>
  <c r="G54" i="1"/>
  <c r="I54" i="1"/>
  <c r="K54" i="1" s="1"/>
  <c r="L54" i="1" s="1"/>
  <c r="M54" i="1" s="1"/>
  <c r="J55" i="1" l="1"/>
  <c r="I55" i="1"/>
  <c r="K55" i="1" s="1"/>
  <c r="L55" i="1" s="1"/>
  <c r="M55" i="1" s="1"/>
  <c r="G55" i="1"/>
  <c r="D60" i="1"/>
  <c r="C61" i="1"/>
  <c r="D61" i="1" l="1"/>
  <c r="C62" i="1"/>
  <c r="B30" i="1"/>
  <c r="B38" i="1"/>
  <c r="B46" i="1"/>
  <c r="B54" i="1"/>
  <c r="B62" i="1"/>
  <c r="B31" i="1"/>
  <c r="B39" i="1"/>
  <c r="B47" i="1"/>
  <c r="B55" i="1"/>
  <c r="B32" i="1"/>
  <c r="B40" i="1"/>
  <c r="B48" i="1"/>
  <c r="B56" i="1"/>
  <c r="B33" i="1"/>
  <c r="B41" i="1"/>
  <c r="B49" i="1"/>
  <c r="B57" i="1"/>
  <c r="B26" i="1"/>
  <c r="B34" i="1"/>
  <c r="B42" i="1"/>
  <c r="B50" i="1"/>
  <c r="B58" i="1"/>
  <c r="B27" i="1"/>
  <c r="B45" i="1"/>
  <c r="B28" i="1"/>
  <c r="B51" i="1"/>
  <c r="B29" i="1"/>
  <c r="B52" i="1"/>
  <c r="B53" i="1"/>
  <c r="B35" i="1"/>
  <c r="B36" i="1"/>
  <c r="B59" i="1"/>
  <c r="B37" i="1"/>
  <c r="B60" i="1"/>
  <c r="B43" i="1"/>
  <c r="B61" i="1"/>
  <c r="B44" i="1"/>
  <c r="B25" i="1"/>
  <c r="J56" i="1"/>
  <c r="I56" i="1"/>
  <c r="K56" i="1" s="1"/>
  <c r="L56" i="1" s="1"/>
  <c r="M56" i="1" s="1"/>
  <c r="G56" i="1"/>
  <c r="I57" i="1" l="1"/>
  <c r="K57" i="1" s="1"/>
  <c r="L57" i="1" s="1"/>
  <c r="M57" i="1" s="1"/>
  <c r="J57" i="1"/>
  <c r="G57" i="1"/>
  <c r="C63" i="1"/>
  <c r="D62" i="1"/>
  <c r="C64" i="1" l="1"/>
  <c r="D63" i="1"/>
  <c r="B63" i="1"/>
  <c r="I58" i="1"/>
  <c r="K58" i="1" s="1"/>
  <c r="L58" i="1" s="1"/>
  <c r="M58" i="1" s="1"/>
  <c r="J58" i="1"/>
  <c r="G58" i="1"/>
  <c r="G59" i="1" l="1"/>
  <c r="I59" i="1"/>
  <c r="K59" i="1" s="1"/>
  <c r="L59" i="1" s="1"/>
  <c r="M59" i="1" s="1"/>
  <c r="J59" i="1"/>
  <c r="C65" i="1"/>
  <c r="D64" i="1"/>
  <c r="B64" i="1"/>
  <c r="D65" i="1" l="1"/>
  <c r="C66" i="1"/>
  <c r="B65" i="1"/>
  <c r="G60" i="1"/>
  <c r="J60" i="1"/>
  <c r="I60" i="1"/>
  <c r="K60" i="1" s="1"/>
  <c r="L60" i="1" s="1"/>
  <c r="M60" i="1" s="1"/>
  <c r="J61" i="1" l="1"/>
  <c r="G61" i="1"/>
  <c r="I61" i="1"/>
  <c r="K61" i="1" s="1"/>
  <c r="L61" i="1" s="1"/>
  <c r="M61" i="1" s="1"/>
  <c r="D66" i="1"/>
  <c r="B66" i="1"/>
  <c r="J62" i="1" l="1"/>
  <c r="G62" i="1"/>
  <c r="I62" i="1"/>
  <c r="K62" i="1" s="1"/>
  <c r="L62" i="1" s="1"/>
  <c r="M62" i="1" s="1"/>
  <c r="J63" i="1" l="1"/>
  <c r="G63" i="1"/>
  <c r="I63" i="1"/>
  <c r="K63" i="1" s="1"/>
  <c r="L63" i="1" s="1"/>
  <c r="M63" i="1" s="1"/>
  <c r="J64" i="1" l="1"/>
  <c r="G64" i="1"/>
  <c r="I64" i="1"/>
  <c r="K64" i="1" s="1"/>
  <c r="L64" i="1" s="1"/>
  <c r="M64" i="1" s="1"/>
  <c r="I65" i="1" l="1"/>
  <c r="K65" i="1" s="1"/>
  <c r="L65" i="1" s="1"/>
  <c r="M65" i="1" s="1"/>
  <c r="G65" i="1"/>
  <c r="J65" i="1"/>
  <c r="I66" i="1" l="1"/>
  <c r="K66" i="1" s="1"/>
  <c r="L66" i="1" s="1"/>
  <c r="M66" i="1" s="1"/>
  <c r="J66" i="1"/>
  <c r="G66" i="1"/>
  <c r="G67" i="1" l="1"/>
  <c r="I67" i="1"/>
  <c r="K67" i="1" s="1"/>
  <c r="L67" i="1" s="1"/>
  <c r="M67" i="1" s="1"/>
  <c r="J67" i="1"/>
  <c r="G68" i="1" l="1"/>
  <c r="J68" i="1"/>
  <c r="I68" i="1"/>
  <c r="K68" i="1" s="1"/>
  <c r="L68" i="1" s="1"/>
  <c r="M68" i="1" s="1"/>
  <c r="J69" i="1" l="1"/>
  <c r="G69" i="1"/>
  <c r="I69" i="1"/>
  <c r="K69" i="1" s="1"/>
  <c r="L69" i="1" s="1"/>
  <c r="M69" i="1" s="1"/>
  <c r="J70" i="1" l="1"/>
  <c r="G70" i="1"/>
  <c r="I70" i="1"/>
  <c r="K70" i="1" s="1"/>
  <c r="L70" i="1" s="1"/>
  <c r="M70" i="1" s="1"/>
  <c r="J72" i="1" l="1"/>
  <c r="J71" i="1"/>
  <c r="I71" i="1"/>
  <c r="K71" i="1" s="1"/>
  <c r="L71" i="1" s="1"/>
  <c r="M71" i="1" s="1"/>
  <c r="G71" i="1"/>
</calcChain>
</file>

<file path=xl/sharedStrings.xml><?xml version="1.0" encoding="utf-8"?>
<sst xmlns="http://schemas.openxmlformats.org/spreadsheetml/2006/main" count="67" uniqueCount="54">
  <si>
    <t>Rayon du tunnel</t>
  </si>
  <si>
    <t>r0=</t>
  </si>
  <si>
    <t>m</t>
  </si>
  <si>
    <t>Profondeur</t>
  </si>
  <si>
    <t>h=</t>
  </si>
  <si>
    <t>Poids volumique</t>
  </si>
  <si>
    <t>kN/m3</t>
  </si>
  <si>
    <t>Angle de frottement</t>
  </si>
  <si>
    <t>fi=</t>
  </si>
  <si>
    <t>gamma=</t>
  </si>
  <si>
    <t>°</t>
  </si>
  <si>
    <t>Cohesion</t>
  </si>
  <si>
    <t>c=</t>
  </si>
  <si>
    <t>Mpa</t>
  </si>
  <si>
    <t>Module de Young</t>
  </si>
  <si>
    <t>E=</t>
  </si>
  <si>
    <t>MPa</t>
  </si>
  <si>
    <t>Coefficient de Poisson</t>
  </si>
  <si>
    <t>nju=</t>
  </si>
  <si>
    <t>Propriétés du béton projeté</t>
  </si>
  <si>
    <t>Résistance =</t>
  </si>
  <si>
    <t>épaisseur =</t>
  </si>
  <si>
    <t>Support</t>
  </si>
  <si>
    <t xml:space="preserve">Calcul </t>
  </si>
  <si>
    <t>Conditions</t>
  </si>
  <si>
    <t>sigma0</t>
  </si>
  <si>
    <t>kPa</t>
  </si>
  <si>
    <t>Qauntitées calculées du massif</t>
  </si>
  <si>
    <t>Rc</t>
  </si>
  <si>
    <t>Résistance en compressoin simple</t>
  </si>
  <si>
    <t>Rc/2 &lt;sigma0</t>
  </si>
  <si>
    <t>G=</t>
  </si>
  <si>
    <t>kPa&lt;</t>
  </si>
  <si>
    <t>Coefficient de butée k ou kp</t>
  </si>
  <si>
    <t>Pression critiqu pcr_i</t>
  </si>
  <si>
    <t>Déconfinement critique lambda_e</t>
  </si>
  <si>
    <t>rayon plastique maximale (rp_infini)</t>
  </si>
  <si>
    <t>Courbe caractéristique du massif</t>
  </si>
  <si>
    <t>lambda</t>
  </si>
  <si>
    <t>pi</t>
  </si>
  <si>
    <t>Ur (elastique)</t>
  </si>
  <si>
    <t>délacement maximale élastique U_el_infini</t>
  </si>
  <si>
    <t>rayon _plastique</t>
  </si>
  <si>
    <t>Uplastique calculé</t>
  </si>
  <si>
    <t>UR dimensioneme</t>
  </si>
  <si>
    <t>x</t>
  </si>
  <si>
    <t>Rigidité de souténement</t>
  </si>
  <si>
    <t>u</t>
  </si>
  <si>
    <t>Courbe caractéristique de souténement</t>
  </si>
  <si>
    <t>sigma_externe</t>
  </si>
  <si>
    <t>u_totale</t>
  </si>
  <si>
    <t xml:space="preserve"> Calcul elastoplastique </t>
  </si>
  <si>
    <t>placement de soutènement (à 2m du front de taille dans  cet exemple)</t>
  </si>
  <si>
    <t>Bascule vers calcul plastique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</si>
</sst>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73067278873952"/>
          <c:y val="1.9133531228896335E-2"/>
          <c:w val="0.819952845898826"/>
          <c:h val="0.80699916120222925"/>
        </c:manualLayout>
      </c:layout>
      <c:scatterChart>
        <c:scatterStyle val="lineMarker"/>
        <c:varyColors val="0"/>
        <c:ser>
          <c:idx val="1"/>
          <c:order val="0"/>
          <c:marker>
            <c:symbol val="none"/>
          </c:marker>
          <c:xVal>
            <c:numRef>
              <c:f>Feuil1!$J$22:$J$72</c:f>
              <c:numCache>
                <c:formatCode>General</c:formatCode>
                <c:ptCount val="51"/>
                <c:pt idx="0">
                  <c:v>0</c:v>
                </c:pt>
                <c:pt idx="1">
                  <c:v>8.7765957446808512E-4</c:v>
                </c:pt>
                <c:pt idx="2">
                  <c:v>1.7553191489361702E-3</c:v>
                </c:pt>
                <c:pt idx="3">
                  <c:v>2.6329787234042551E-3</c:v>
                </c:pt>
                <c:pt idx="4">
                  <c:v>3.5106382978723405E-3</c:v>
                </c:pt>
                <c:pt idx="5">
                  <c:v>4.3882978723404258E-3</c:v>
                </c:pt>
                <c:pt idx="6">
                  <c:v>5.2659574468085111E-3</c:v>
                </c:pt>
                <c:pt idx="7">
                  <c:v>6.1436170212765965E-3</c:v>
                </c:pt>
                <c:pt idx="8">
                  <c:v>7.0212765957446809E-3</c:v>
                </c:pt>
                <c:pt idx="9">
                  <c:v>7.8989361702127663E-3</c:v>
                </c:pt>
                <c:pt idx="10">
                  <c:v>8.7765957446808499E-3</c:v>
                </c:pt>
                <c:pt idx="11">
                  <c:v>9.6542553191489352E-3</c:v>
                </c:pt>
                <c:pt idx="12">
                  <c:v>1.0531914893617021E-2</c:v>
                </c:pt>
                <c:pt idx="13">
                  <c:v>1.1409574468085104E-2</c:v>
                </c:pt>
                <c:pt idx="14">
                  <c:v>1.2287234042553191E-2</c:v>
                </c:pt>
                <c:pt idx="15">
                  <c:v>1.3164893617021277E-2</c:v>
                </c:pt>
                <c:pt idx="16">
                  <c:v>1.4042553191489362E-2</c:v>
                </c:pt>
                <c:pt idx="17">
                  <c:v>1.4920212765957449E-2</c:v>
                </c:pt>
                <c:pt idx="18">
                  <c:v>1.5797872340425533E-2</c:v>
                </c:pt>
                <c:pt idx="19">
                  <c:v>1.667553191489362E-2</c:v>
                </c:pt>
                <c:pt idx="20">
                  <c:v>1.7553191489361707E-2</c:v>
                </c:pt>
                <c:pt idx="21">
                  <c:v>1.843085106382979E-2</c:v>
                </c:pt>
                <c:pt idx="22">
                  <c:v>1.9308510638297877E-2</c:v>
                </c:pt>
                <c:pt idx="23">
                  <c:v>2.0186170212765964E-2</c:v>
                </c:pt>
                <c:pt idx="24">
                  <c:v>2.1063829787234048E-2</c:v>
                </c:pt>
                <c:pt idx="25">
                  <c:v>2.1941489361702132E-2</c:v>
                </c:pt>
                <c:pt idx="26">
                  <c:v>2.2819148936170219E-2</c:v>
                </c:pt>
                <c:pt idx="27">
                  <c:v>2.3696808510638306E-2</c:v>
                </c:pt>
                <c:pt idx="28">
                  <c:v>2.4574468085106389E-2</c:v>
                </c:pt>
                <c:pt idx="29">
                  <c:v>2.5452127659574476E-2</c:v>
                </c:pt>
                <c:pt idx="30">
                  <c:v>2.6329787234042563E-2</c:v>
                </c:pt>
                <c:pt idx="31">
                  <c:v>2.7207446808510647E-2</c:v>
                </c:pt>
                <c:pt idx="32">
                  <c:v>2.8085106382978734E-2</c:v>
                </c:pt>
                <c:pt idx="33">
                  <c:v>2.8962765957446821E-2</c:v>
                </c:pt>
                <c:pt idx="34">
                  <c:v>2.9840425531914905E-2</c:v>
                </c:pt>
                <c:pt idx="35">
                  <c:v>3.0718085106382992E-2</c:v>
                </c:pt>
                <c:pt idx="36">
                  <c:v>3.1595744680851079E-2</c:v>
                </c:pt>
                <c:pt idx="37">
                  <c:v>3.2473404255319166E-2</c:v>
                </c:pt>
                <c:pt idx="38">
                  <c:v>3.3351063829787253E-2</c:v>
                </c:pt>
                <c:pt idx="39">
                  <c:v>3.4228723404255333E-2</c:v>
                </c:pt>
                <c:pt idx="40">
                  <c:v>3.510638297872342E-2</c:v>
                </c:pt>
                <c:pt idx="41">
                  <c:v>3.5984042553191507E-2</c:v>
                </c:pt>
                <c:pt idx="42">
                  <c:v>3.6861702127659594E-2</c:v>
                </c:pt>
                <c:pt idx="43">
                  <c:v>3.7739361702127681E-2</c:v>
                </c:pt>
                <c:pt idx="44">
                  <c:v>3.8617021276595768E-2</c:v>
                </c:pt>
                <c:pt idx="45">
                  <c:v>3.9494680851063849E-2</c:v>
                </c:pt>
                <c:pt idx="46">
                  <c:v>4.0372340425531936E-2</c:v>
                </c:pt>
                <c:pt idx="47">
                  <c:v>4.1250000000000023E-2</c:v>
                </c:pt>
                <c:pt idx="48">
                  <c:v>4.212765957446811E-2</c:v>
                </c:pt>
                <c:pt idx="49">
                  <c:v>4.3005319148936197E-2</c:v>
                </c:pt>
                <c:pt idx="50">
                  <c:v>4.3882978723404277E-2</c:v>
                </c:pt>
              </c:numCache>
            </c:numRef>
          </c:xVal>
          <c:yVal>
            <c:numRef>
              <c:f>Feuil1!$I$22:$I$72</c:f>
              <c:numCache>
                <c:formatCode>General</c:formatCode>
                <c:ptCount val="51"/>
                <c:pt idx="0">
                  <c:v>5000</c:v>
                </c:pt>
                <c:pt idx="1">
                  <c:v>4900</c:v>
                </c:pt>
                <c:pt idx="2">
                  <c:v>4800</c:v>
                </c:pt>
                <c:pt idx="3">
                  <c:v>4700</c:v>
                </c:pt>
                <c:pt idx="4">
                  <c:v>4600</c:v>
                </c:pt>
                <c:pt idx="5">
                  <c:v>4500</c:v>
                </c:pt>
                <c:pt idx="6">
                  <c:v>4400</c:v>
                </c:pt>
                <c:pt idx="7">
                  <c:v>4300</c:v>
                </c:pt>
                <c:pt idx="8">
                  <c:v>4200</c:v>
                </c:pt>
                <c:pt idx="9">
                  <c:v>4100</c:v>
                </c:pt>
                <c:pt idx="10">
                  <c:v>4000</c:v>
                </c:pt>
                <c:pt idx="11">
                  <c:v>3900</c:v>
                </c:pt>
                <c:pt idx="12">
                  <c:v>3800</c:v>
                </c:pt>
                <c:pt idx="13">
                  <c:v>3700</c:v>
                </c:pt>
                <c:pt idx="14">
                  <c:v>3600</c:v>
                </c:pt>
                <c:pt idx="15">
                  <c:v>3500</c:v>
                </c:pt>
                <c:pt idx="16">
                  <c:v>3399.9999999999995</c:v>
                </c:pt>
                <c:pt idx="17">
                  <c:v>3299.9999999999995</c:v>
                </c:pt>
                <c:pt idx="18">
                  <c:v>3199.9999999999995</c:v>
                </c:pt>
                <c:pt idx="19">
                  <c:v>3099.9999999999995</c:v>
                </c:pt>
                <c:pt idx="20">
                  <c:v>2999.9999999999995</c:v>
                </c:pt>
                <c:pt idx="21">
                  <c:v>2899.9999999999991</c:v>
                </c:pt>
                <c:pt idx="22">
                  <c:v>2799.9999999999991</c:v>
                </c:pt>
                <c:pt idx="23">
                  <c:v>2699.9999999999991</c:v>
                </c:pt>
                <c:pt idx="24">
                  <c:v>2599.9999999999991</c:v>
                </c:pt>
                <c:pt idx="25">
                  <c:v>2499.9999999999995</c:v>
                </c:pt>
                <c:pt idx="26">
                  <c:v>2399.9999999999995</c:v>
                </c:pt>
                <c:pt idx="27">
                  <c:v>2299.9999999999991</c:v>
                </c:pt>
                <c:pt idx="28">
                  <c:v>2199.9999999999991</c:v>
                </c:pt>
                <c:pt idx="29">
                  <c:v>2099.9999999999991</c:v>
                </c:pt>
                <c:pt idx="30">
                  <c:v>1999.9999999999991</c:v>
                </c:pt>
                <c:pt idx="31">
                  <c:v>1899.9999999999989</c:v>
                </c:pt>
                <c:pt idx="32">
                  <c:v>1799.9999999999989</c:v>
                </c:pt>
                <c:pt idx="33">
                  <c:v>1699.9999999999986</c:v>
                </c:pt>
                <c:pt idx="34">
                  <c:v>1599.9999999999986</c:v>
                </c:pt>
                <c:pt idx="35">
                  <c:v>1499.9999999999986</c:v>
                </c:pt>
                <c:pt idx="36">
                  <c:v>1399.9999999999984</c:v>
                </c:pt>
                <c:pt idx="37">
                  <c:v>1299.9999999999984</c:v>
                </c:pt>
                <c:pt idx="38">
                  <c:v>1199.9999999999982</c:v>
                </c:pt>
                <c:pt idx="39">
                  <c:v>1099.9999999999982</c:v>
                </c:pt>
                <c:pt idx="40">
                  <c:v>999.99999999999807</c:v>
                </c:pt>
                <c:pt idx="41">
                  <c:v>899.99999999999807</c:v>
                </c:pt>
                <c:pt idx="42">
                  <c:v>799.99999999999795</c:v>
                </c:pt>
                <c:pt idx="43">
                  <c:v>699.99999999999784</c:v>
                </c:pt>
                <c:pt idx="44">
                  <c:v>599.99999999999773</c:v>
                </c:pt>
                <c:pt idx="45">
                  <c:v>499.99999999999767</c:v>
                </c:pt>
                <c:pt idx="46">
                  <c:v>399.99999999999756</c:v>
                </c:pt>
                <c:pt idx="47">
                  <c:v>299.9999999999975</c:v>
                </c:pt>
                <c:pt idx="48">
                  <c:v>199.99999999999741</c:v>
                </c:pt>
                <c:pt idx="49">
                  <c:v>99.999999999997314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EB-40DA-849A-E4334561DC3A}"/>
            </c:ext>
          </c:extLst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Feuil1!$M$22:$M$72</c:f>
              <c:numCache>
                <c:formatCode>General</c:formatCode>
                <c:ptCount val="51"/>
                <c:pt idx="0">
                  <c:v>0</c:v>
                </c:pt>
                <c:pt idx="1">
                  <c:v>8.7765957446808512E-4</c:v>
                </c:pt>
                <c:pt idx="2">
                  <c:v>1.7553191489361702E-3</c:v>
                </c:pt>
                <c:pt idx="3">
                  <c:v>2.6329787234042551E-3</c:v>
                </c:pt>
                <c:pt idx="4">
                  <c:v>3.5106382978723405E-3</c:v>
                </c:pt>
                <c:pt idx="5">
                  <c:v>4.3882978723404258E-3</c:v>
                </c:pt>
                <c:pt idx="6">
                  <c:v>5.2659574468085111E-3</c:v>
                </c:pt>
                <c:pt idx="7">
                  <c:v>6.1436170212765965E-3</c:v>
                </c:pt>
                <c:pt idx="8">
                  <c:v>7.0212765957446809E-3</c:v>
                </c:pt>
                <c:pt idx="9">
                  <c:v>7.8989361702127663E-3</c:v>
                </c:pt>
                <c:pt idx="10">
                  <c:v>8.7765957446808499E-3</c:v>
                </c:pt>
                <c:pt idx="11">
                  <c:v>9.6542553191489352E-3</c:v>
                </c:pt>
                <c:pt idx="12">
                  <c:v>1.0531914893617021E-2</c:v>
                </c:pt>
                <c:pt idx="13">
                  <c:v>1.1409574468085104E-2</c:v>
                </c:pt>
                <c:pt idx="14">
                  <c:v>1.2287234042553191E-2</c:v>
                </c:pt>
                <c:pt idx="15">
                  <c:v>1.3164893617021277E-2</c:v>
                </c:pt>
                <c:pt idx="16">
                  <c:v>1.4042553191489362E-2</c:v>
                </c:pt>
                <c:pt idx="17">
                  <c:v>1.4920212765957449E-2</c:v>
                </c:pt>
                <c:pt idx="18">
                  <c:v>1.5797872340425533E-2</c:v>
                </c:pt>
                <c:pt idx="19">
                  <c:v>1.667553191489362E-2</c:v>
                </c:pt>
                <c:pt idx="20">
                  <c:v>1.7553191489361707E-2</c:v>
                </c:pt>
                <c:pt idx="21">
                  <c:v>1.843085106382979E-2</c:v>
                </c:pt>
                <c:pt idx="22">
                  <c:v>1.9308510638297877E-2</c:v>
                </c:pt>
                <c:pt idx="23">
                  <c:v>2.0186170212765964E-2</c:v>
                </c:pt>
                <c:pt idx="24">
                  <c:v>2.1063829787234048E-2</c:v>
                </c:pt>
                <c:pt idx="25">
                  <c:v>2.1941489361702132E-2</c:v>
                </c:pt>
                <c:pt idx="26">
                  <c:v>2.2819148936170219E-2</c:v>
                </c:pt>
                <c:pt idx="27">
                  <c:v>2.3709530379039404E-2</c:v>
                </c:pt>
                <c:pt idx="28">
                  <c:v>2.4661725291411366E-2</c:v>
                </c:pt>
                <c:pt idx="29">
                  <c:v>2.5687159963400038E-2</c:v>
                </c:pt>
                <c:pt idx="30">
                  <c:v>2.6794356869807221E-2</c:v>
                </c:pt>
                <c:pt idx="31">
                  <c:v>2.7993191934691467E-2</c:v>
                </c:pt>
                <c:pt idx="32">
                  <c:v>2.9295171458015311E-2</c:v>
                </c:pt>
                <c:pt idx="33">
                  <c:v>3.0713779429739015E-2</c:v>
                </c:pt>
                <c:pt idx="34">
                  <c:v>3.2264916910028425E-2</c:v>
                </c:pt>
                <c:pt idx="35">
                  <c:v>3.3967463102298263E-2</c:v>
                </c:pt>
                <c:pt idx="36">
                  <c:v>3.5843999117655921E-2</c:v>
                </c:pt>
                <c:pt idx="37">
                  <c:v>3.7921751941034046E-2</c:v>
                </c:pt>
                <c:pt idx="38">
                  <c:v>4.0233840470557544E-2</c:v>
                </c:pt>
                <c:pt idx="39">
                  <c:v>4.2820942076629578E-2</c:v>
                </c:pt>
                <c:pt idx="40">
                  <c:v>4.5733554098634797E-2</c:v>
                </c:pt>
                <c:pt idx="41">
                  <c:v>4.9035112171345575E-2</c:v>
                </c:pt>
                <c:pt idx="42">
                  <c:v>5.2806367196706595E-2</c:v>
                </c:pt>
                <c:pt idx="43">
                  <c:v>5.7151652460709634E-2</c:v>
                </c:pt>
                <c:pt idx="44">
                  <c:v>6.2208060489054896E-2</c:v>
                </c:pt>
                <c:pt idx="45">
                  <c:v>6.815922673145379E-2</c:v>
                </c:pt>
                <c:pt idx="46">
                  <c:v>7.5256644526072572E-2</c:v>
                </c:pt>
                <c:pt idx="47">
                  <c:v>8.3853755879164465E-2</c:v>
                </c:pt>
                <c:pt idx="48">
                  <c:v>9.4462669986421693E-2</c:v>
                </c:pt>
                <c:pt idx="49">
                  <c:v>0.10785305727524359</c:v>
                </c:pt>
                <c:pt idx="50">
                  <c:v>0.12523463402877968</c:v>
                </c:pt>
              </c:numCache>
            </c:numRef>
          </c:xVal>
          <c:yVal>
            <c:numRef>
              <c:f>Feuil1!$I$22:$I$72</c:f>
              <c:numCache>
                <c:formatCode>General</c:formatCode>
                <c:ptCount val="51"/>
                <c:pt idx="0">
                  <c:v>5000</c:v>
                </c:pt>
                <c:pt idx="1">
                  <c:v>4900</c:v>
                </c:pt>
                <c:pt idx="2">
                  <c:v>4800</c:v>
                </c:pt>
                <c:pt idx="3">
                  <c:v>4700</c:v>
                </c:pt>
                <c:pt idx="4">
                  <c:v>4600</c:v>
                </c:pt>
                <c:pt idx="5">
                  <c:v>4500</c:v>
                </c:pt>
                <c:pt idx="6">
                  <c:v>4400</c:v>
                </c:pt>
                <c:pt idx="7">
                  <c:v>4300</c:v>
                </c:pt>
                <c:pt idx="8">
                  <c:v>4200</c:v>
                </c:pt>
                <c:pt idx="9">
                  <c:v>4100</c:v>
                </c:pt>
                <c:pt idx="10">
                  <c:v>4000</c:v>
                </c:pt>
                <c:pt idx="11">
                  <c:v>3900</c:v>
                </c:pt>
                <c:pt idx="12">
                  <c:v>3800</c:v>
                </c:pt>
                <c:pt idx="13">
                  <c:v>3700</c:v>
                </c:pt>
                <c:pt idx="14">
                  <c:v>3600</c:v>
                </c:pt>
                <c:pt idx="15">
                  <c:v>3500</c:v>
                </c:pt>
                <c:pt idx="16">
                  <c:v>3399.9999999999995</c:v>
                </c:pt>
                <c:pt idx="17">
                  <c:v>3299.9999999999995</c:v>
                </c:pt>
                <c:pt idx="18">
                  <c:v>3199.9999999999995</c:v>
                </c:pt>
                <c:pt idx="19">
                  <c:v>3099.9999999999995</c:v>
                </c:pt>
                <c:pt idx="20">
                  <c:v>2999.9999999999995</c:v>
                </c:pt>
                <c:pt idx="21">
                  <c:v>2899.9999999999991</c:v>
                </c:pt>
                <c:pt idx="22">
                  <c:v>2799.9999999999991</c:v>
                </c:pt>
                <c:pt idx="23">
                  <c:v>2699.9999999999991</c:v>
                </c:pt>
                <c:pt idx="24">
                  <c:v>2599.9999999999991</c:v>
                </c:pt>
                <c:pt idx="25">
                  <c:v>2499.9999999999995</c:v>
                </c:pt>
                <c:pt idx="26">
                  <c:v>2399.9999999999995</c:v>
                </c:pt>
                <c:pt idx="27">
                  <c:v>2299.9999999999991</c:v>
                </c:pt>
                <c:pt idx="28">
                  <c:v>2199.9999999999991</c:v>
                </c:pt>
                <c:pt idx="29">
                  <c:v>2099.9999999999991</c:v>
                </c:pt>
                <c:pt idx="30">
                  <c:v>1999.9999999999991</c:v>
                </c:pt>
                <c:pt idx="31">
                  <c:v>1899.9999999999989</c:v>
                </c:pt>
                <c:pt idx="32">
                  <c:v>1799.9999999999989</c:v>
                </c:pt>
                <c:pt idx="33">
                  <c:v>1699.9999999999986</c:v>
                </c:pt>
                <c:pt idx="34">
                  <c:v>1599.9999999999986</c:v>
                </c:pt>
                <c:pt idx="35">
                  <c:v>1499.9999999999986</c:v>
                </c:pt>
                <c:pt idx="36">
                  <c:v>1399.9999999999984</c:v>
                </c:pt>
                <c:pt idx="37">
                  <c:v>1299.9999999999984</c:v>
                </c:pt>
                <c:pt idx="38">
                  <c:v>1199.9999999999982</c:v>
                </c:pt>
                <c:pt idx="39">
                  <c:v>1099.9999999999982</c:v>
                </c:pt>
                <c:pt idx="40">
                  <c:v>999.99999999999807</c:v>
                </c:pt>
                <c:pt idx="41">
                  <c:v>899.99999999999807</c:v>
                </c:pt>
                <c:pt idx="42">
                  <c:v>799.99999999999795</c:v>
                </c:pt>
                <c:pt idx="43">
                  <c:v>699.99999999999784</c:v>
                </c:pt>
                <c:pt idx="44">
                  <c:v>599.99999999999773</c:v>
                </c:pt>
                <c:pt idx="45">
                  <c:v>499.99999999999767</c:v>
                </c:pt>
                <c:pt idx="46">
                  <c:v>399.99999999999756</c:v>
                </c:pt>
                <c:pt idx="47">
                  <c:v>299.9999999999975</c:v>
                </c:pt>
                <c:pt idx="48">
                  <c:v>199.99999999999741</c:v>
                </c:pt>
                <c:pt idx="49">
                  <c:v>99.999999999997314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EB-40DA-849A-E4334561DC3A}"/>
            </c:ext>
          </c:extLst>
        </c:ser>
        <c:ser>
          <c:idx val="2"/>
          <c:order val="2"/>
          <c:marker>
            <c:symbol val="none"/>
          </c:marker>
          <c:xVal>
            <c:numRef>
              <c:f>Feuil1!$B$25:$B$30</c:f>
              <c:numCache>
                <c:formatCode>General</c:formatCode>
                <c:ptCount val="6"/>
                <c:pt idx="0">
                  <c:v>2.8962765957446821E-2</c:v>
                </c:pt>
                <c:pt idx="1">
                  <c:v>2.9962765957446822E-2</c:v>
                </c:pt>
                <c:pt idx="2">
                  <c:v>3.0962765957446819E-2</c:v>
                </c:pt>
                <c:pt idx="3">
                  <c:v>3.196276595744682E-2</c:v>
                </c:pt>
                <c:pt idx="4">
                  <c:v>3.2962765957446821E-2</c:v>
                </c:pt>
                <c:pt idx="5">
                  <c:v>3.3962765957446822E-2</c:v>
                </c:pt>
              </c:numCache>
            </c:numRef>
          </c:xVal>
          <c:yVal>
            <c:numRef>
              <c:f>Feuil1!$D$25:$D$30</c:f>
              <c:numCache>
                <c:formatCode>General</c:formatCode>
                <c:ptCount val="6"/>
                <c:pt idx="0">
                  <c:v>0</c:v>
                </c:pt>
                <c:pt idx="1">
                  <c:v>583.91003460207628</c:v>
                </c:pt>
                <c:pt idx="2">
                  <c:v>1167.8200692041526</c:v>
                </c:pt>
                <c:pt idx="3">
                  <c:v>1751.730103806229</c:v>
                </c:pt>
                <c:pt idx="4">
                  <c:v>2335.6401384083051</c:v>
                </c:pt>
                <c:pt idx="5">
                  <c:v>2919.5501730103815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3EB-40DA-849A-E4334561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676752"/>
        <c:axId val="624599952"/>
      </c:scatterChart>
      <c:valAx>
        <c:axId val="212967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 Convergence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4599952"/>
        <c:crosses val="autoZero"/>
        <c:crossBetween val="midCat"/>
      </c:valAx>
      <c:valAx>
        <c:axId val="62459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Contrinte/confinnement</a:t>
                </a:r>
                <a:r>
                  <a:rPr lang="en-US" baseline="0"/>
                  <a:t>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967675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Souténment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079505888455281"/>
          <c:y val="9.6579494087967704E-2"/>
          <c:w val="0.84700982223107713"/>
          <c:h val="0.752036725176501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Feuil1!$C$25:$C$66</c:f>
              <c:numCache>
                <c:formatCode>General</c:formatCode>
                <c:ptCount val="42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9.0000000000000011E-3</c:v>
                </c:pt>
                <c:pt idx="10">
                  <c:v>1.0000000000000002E-2</c:v>
                </c:pt>
                <c:pt idx="11">
                  <c:v>1.1000000000000003E-2</c:v>
                </c:pt>
                <c:pt idx="12">
                  <c:v>1.2000000000000004E-2</c:v>
                </c:pt>
                <c:pt idx="13">
                  <c:v>1.3000000000000005E-2</c:v>
                </c:pt>
                <c:pt idx="14">
                  <c:v>1.4000000000000005E-2</c:v>
                </c:pt>
                <c:pt idx="15">
                  <c:v>1.5000000000000006E-2</c:v>
                </c:pt>
                <c:pt idx="16">
                  <c:v>1.6000000000000007E-2</c:v>
                </c:pt>
                <c:pt idx="17">
                  <c:v>1.7000000000000008E-2</c:v>
                </c:pt>
                <c:pt idx="18">
                  <c:v>1.8000000000000009E-2</c:v>
                </c:pt>
                <c:pt idx="19">
                  <c:v>1.900000000000001E-2</c:v>
                </c:pt>
                <c:pt idx="20">
                  <c:v>2.0000000000000011E-2</c:v>
                </c:pt>
                <c:pt idx="21">
                  <c:v>2.1000000000000012E-2</c:v>
                </c:pt>
                <c:pt idx="22">
                  <c:v>2.2000000000000013E-2</c:v>
                </c:pt>
                <c:pt idx="23">
                  <c:v>2.3000000000000013E-2</c:v>
                </c:pt>
                <c:pt idx="24">
                  <c:v>2.4000000000000014E-2</c:v>
                </c:pt>
                <c:pt idx="25">
                  <c:v>2.5000000000000015E-2</c:v>
                </c:pt>
                <c:pt idx="26">
                  <c:v>2.6000000000000016E-2</c:v>
                </c:pt>
                <c:pt idx="27">
                  <c:v>2.7000000000000017E-2</c:v>
                </c:pt>
                <c:pt idx="28">
                  <c:v>2.8000000000000018E-2</c:v>
                </c:pt>
                <c:pt idx="29">
                  <c:v>2.9000000000000019E-2</c:v>
                </c:pt>
                <c:pt idx="30">
                  <c:v>3.000000000000002E-2</c:v>
                </c:pt>
                <c:pt idx="31">
                  <c:v>3.1000000000000021E-2</c:v>
                </c:pt>
                <c:pt idx="32">
                  <c:v>3.2000000000000021E-2</c:v>
                </c:pt>
                <c:pt idx="33">
                  <c:v>3.3000000000000022E-2</c:v>
                </c:pt>
                <c:pt idx="34">
                  <c:v>3.4000000000000023E-2</c:v>
                </c:pt>
                <c:pt idx="35">
                  <c:v>3.5000000000000024E-2</c:v>
                </c:pt>
                <c:pt idx="36">
                  <c:v>3.6000000000000025E-2</c:v>
                </c:pt>
                <c:pt idx="37">
                  <c:v>3.7000000000000026E-2</c:v>
                </c:pt>
                <c:pt idx="38">
                  <c:v>3.8000000000000027E-2</c:v>
                </c:pt>
                <c:pt idx="39">
                  <c:v>3.9000000000000028E-2</c:v>
                </c:pt>
                <c:pt idx="40">
                  <c:v>4.0000000000000029E-2</c:v>
                </c:pt>
                <c:pt idx="41">
                  <c:v>4.1000000000000029E-2</c:v>
                </c:pt>
              </c:numCache>
            </c:numRef>
          </c:xVal>
          <c:yVal>
            <c:numRef>
              <c:f>Feuil1!$D$25:$D$66</c:f>
              <c:numCache>
                <c:formatCode>General</c:formatCode>
                <c:ptCount val="42"/>
                <c:pt idx="0">
                  <c:v>0</c:v>
                </c:pt>
                <c:pt idx="1">
                  <c:v>583.91003460207628</c:v>
                </c:pt>
                <c:pt idx="2">
                  <c:v>1167.8200692041526</c:v>
                </c:pt>
                <c:pt idx="3">
                  <c:v>1751.730103806229</c:v>
                </c:pt>
                <c:pt idx="4">
                  <c:v>2335.6401384083051</c:v>
                </c:pt>
                <c:pt idx="5">
                  <c:v>2919.5501730103815</c:v>
                </c:pt>
                <c:pt idx="6">
                  <c:v>3503.4602076124579</c:v>
                </c:pt>
                <c:pt idx="7">
                  <c:v>4087.3702422145338</c:v>
                </c:pt>
                <c:pt idx="8">
                  <c:v>4671.2802768166102</c:v>
                </c:pt>
                <c:pt idx="9">
                  <c:v>5255.1903114186871</c:v>
                </c:pt>
                <c:pt idx="10">
                  <c:v>5839.1003460207639</c:v>
                </c:pt>
                <c:pt idx="11">
                  <c:v>6423.0103806228408</c:v>
                </c:pt>
                <c:pt idx="12">
                  <c:v>7006.9204152249176</c:v>
                </c:pt>
                <c:pt idx="13">
                  <c:v>7590.8304498269945</c:v>
                </c:pt>
                <c:pt idx="14">
                  <c:v>8174.7404844290713</c:v>
                </c:pt>
                <c:pt idx="15">
                  <c:v>8758.6505190311473</c:v>
                </c:pt>
                <c:pt idx="16">
                  <c:v>9342.5605536332241</c:v>
                </c:pt>
                <c:pt idx="17">
                  <c:v>9926.470588235301</c:v>
                </c:pt>
                <c:pt idx="18">
                  <c:v>10510.380622837378</c:v>
                </c:pt>
                <c:pt idx="19">
                  <c:v>11094.290657439455</c:v>
                </c:pt>
                <c:pt idx="20">
                  <c:v>11678.200692041532</c:v>
                </c:pt>
                <c:pt idx="21">
                  <c:v>12262.110726643608</c:v>
                </c:pt>
                <c:pt idx="22">
                  <c:v>12846.020761245685</c:v>
                </c:pt>
                <c:pt idx="23">
                  <c:v>13429.930795847762</c:v>
                </c:pt>
                <c:pt idx="24">
                  <c:v>14013.840830449839</c:v>
                </c:pt>
                <c:pt idx="25">
                  <c:v>14597.750865051916</c:v>
                </c:pt>
                <c:pt idx="26">
                  <c:v>15181.660899653993</c:v>
                </c:pt>
                <c:pt idx="27">
                  <c:v>15765.570934256069</c:v>
                </c:pt>
                <c:pt idx="28">
                  <c:v>16349.480968858146</c:v>
                </c:pt>
                <c:pt idx="29">
                  <c:v>16933.391003460223</c:v>
                </c:pt>
                <c:pt idx="30">
                  <c:v>17517.301038062298</c:v>
                </c:pt>
                <c:pt idx="31">
                  <c:v>18101.211072664377</c:v>
                </c:pt>
                <c:pt idx="32">
                  <c:v>18685.121107266452</c:v>
                </c:pt>
                <c:pt idx="33">
                  <c:v>19269.031141868531</c:v>
                </c:pt>
                <c:pt idx="34">
                  <c:v>19852.941176470606</c:v>
                </c:pt>
                <c:pt idx="35">
                  <c:v>20000</c:v>
                </c:pt>
                <c:pt idx="36">
                  <c:v>20000</c:v>
                </c:pt>
                <c:pt idx="37">
                  <c:v>20000</c:v>
                </c:pt>
                <c:pt idx="38">
                  <c:v>20000</c:v>
                </c:pt>
                <c:pt idx="39">
                  <c:v>20000</c:v>
                </c:pt>
                <c:pt idx="40">
                  <c:v>20000</c:v>
                </c:pt>
                <c:pt idx="41">
                  <c:v>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86-4895-9CA8-A5A674EE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7760"/>
        <c:axId val="2032382256"/>
      </c:scatterChart>
      <c:valAx>
        <c:axId val="768357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32382256"/>
        <c:crosses val="autoZero"/>
        <c:crossBetween val="midCat"/>
      </c:valAx>
      <c:valAx>
        <c:axId val="203238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8357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customXml" Target="../ink/ink4.xml"/><Relationship Id="rId21" Type="http://schemas.openxmlformats.org/officeDocument/2006/relationships/image" Target="../media/image10.png"/><Relationship Id="rId34" Type="http://schemas.openxmlformats.org/officeDocument/2006/relationships/image" Target="../media/image16.png"/><Relationship Id="rId17" Type="http://schemas.openxmlformats.org/officeDocument/2006/relationships/image" Target="../media/image8.png"/><Relationship Id="rId16" Type="http://schemas.openxmlformats.org/officeDocument/2006/relationships/customXml" Target="../ink/ink3.xml"/><Relationship Id="rId20" Type="http://schemas.openxmlformats.org/officeDocument/2006/relationships/customXml" Target="../ink/ink5.xml"/><Relationship Id="rId62" Type="http://schemas.openxmlformats.org/officeDocument/2006/relationships/image" Target="../media/image30.png"/><Relationship Id="rId1" Type="http://schemas.openxmlformats.org/officeDocument/2006/relationships/customXml" Target="../ink/ink1.xml"/><Relationship Id="rId6" Type="http://schemas.openxmlformats.org/officeDocument/2006/relationships/customXml" Target="../ink/ink2.xml"/><Relationship Id="rId5" Type="http://schemas.openxmlformats.org/officeDocument/2006/relationships/chart" Target="../charts/chart1.xml"/><Relationship Id="rId15" Type="http://schemas.openxmlformats.org/officeDocument/2006/relationships/image" Target="../media/image7.png"/><Relationship Id="rId23" Type="http://schemas.openxmlformats.org/officeDocument/2006/relationships/customXml" Target="../ink/ink6.xml"/><Relationship Id="rId19" Type="http://schemas.openxmlformats.org/officeDocument/2006/relationships/image" Target="../media/image9.png"/><Relationship Id="rId4" Type="http://schemas.openxmlformats.org/officeDocument/2006/relationships/image" Target="../media/image2.png"/><Relationship Id="rId22" Type="http://schemas.openxmlformats.org/officeDocument/2006/relationships/chart" Target="../charts/chart2.xml"/><Relationship Id="rId35" Type="http://schemas.openxmlformats.org/officeDocument/2006/relationships/customXml" Target="../ink/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498915</xdr:colOff>
      <xdr:row>19</xdr:row>
      <xdr:rowOff>172545</xdr:rowOff>
    </xdr:from>
    <xdr:to>
      <xdr:col>11</xdr:col>
      <xdr:colOff>503235</xdr:colOff>
      <xdr:row>20</xdr:row>
      <xdr:rowOff>6330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62" name="Encre 161">
              <a:extLst>
                <a:ext uri="{FF2B5EF4-FFF2-40B4-BE49-F238E27FC236}">
                  <a16:creationId xmlns:a16="http://schemas.microsoft.com/office/drawing/2014/main" id="{EE566EB4-8044-4523-93BF-10CFC5FC0328}"/>
                </a:ext>
              </a:extLst>
            </xdr14:cNvPr>
            <xdr14:cNvContentPartPr/>
          </xdr14:nvContentPartPr>
          <xdr14:nvPr macro=""/>
          <xdr14:xfrm>
            <a:off x="11628878" y="3611070"/>
            <a:ext cx="4320" cy="14760"/>
          </xdr14:xfrm>
        </xdr:contentPart>
      </mc:Choice>
      <mc:Fallback xmlns="">
        <xdr:pic>
          <xdr:nvPicPr>
            <xdr:cNvPr id="162" name="Encre 161">
              <a:extLst>
                <a:ext uri="{FF2B5EF4-FFF2-40B4-BE49-F238E27FC236}">
                  <a16:creationId xmlns:a16="http://schemas.microsoft.com/office/drawing/2014/main" id="{EE566EB4-8044-4523-93BF-10CFC5FC032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1620238" y="3602070"/>
              <a:ext cx="21960" cy="324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761999</xdr:colOff>
      <xdr:row>8</xdr:row>
      <xdr:rowOff>139472</xdr:rowOff>
    </xdr:from>
    <xdr:to>
      <xdr:col>20</xdr:col>
      <xdr:colOff>600074</xdr:colOff>
      <xdr:row>28</xdr:row>
      <xdr:rowOff>165667</xdr:rowOff>
    </xdr:to>
    <xdr:graphicFrame macro="">
      <xdr:nvGraphicFramePr>
        <xdr:cNvPr id="218" name="Graphique 217">
          <a:extLst>
            <a:ext uri="{FF2B5EF4-FFF2-40B4-BE49-F238E27FC236}">
              <a16:creationId xmlns:a16="http://schemas.microsoft.com/office/drawing/2014/main" id="{DBFA134C-17BD-4415-AE65-34FA53FAB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1353480</xdr:colOff>
      <xdr:row>25</xdr:row>
      <xdr:rowOff>158565</xdr:rowOff>
    </xdr:from>
    <xdr:to>
      <xdr:col>5</xdr:col>
      <xdr:colOff>1374360</xdr:colOff>
      <xdr:row>25</xdr:row>
      <xdr:rowOff>175845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90" name="Encre 289">
              <a:extLst>
                <a:ext uri="{FF2B5EF4-FFF2-40B4-BE49-F238E27FC236}">
                  <a16:creationId xmlns:a16="http://schemas.microsoft.com/office/drawing/2014/main" id="{A00663CE-B5F3-420F-9F53-46D0EA21883E}"/>
                </a:ext>
              </a:extLst>
            </xdr14:cNvPr>
            <xdr14:cNvContentPartPr/>
          </xdr14:nvContentPartPr>
          <xdr14:nvPr macro=""/>
          <xdr14:xfrm>
            <a:off x="6015968" y="4682940"/>
            <a:ext cx="20880" cy="17280"/>
          </xdr14:xfrm>
        </xdr:contentPart>
      </mc:Choice>
      <mc:Fallback xmlns="">
        <xdr:pic>
          <xdr:nvPicPr>
            <xdr:cNvPr id="290" name="Encre 289">
              <a:extLst>
                <a:ext uri="{FF2B5EF4-FFF2-40B4-BE49-F238E27FC236}">
                  <a16:creationId xmlns:a16="http://schemas.microsoft.com/office/drawing/2014/main" id="{A00663CE-B5F3-420F-9F53-46D0EA21883E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6007328" y="4674300"/>
              <a:ext cx="38520" cy="34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1067280</xdr:colOff>
      <xdr:row>28</xdr:row>
      <xdr:rowOff>100560</xdr:rowOff>
    </xdr:from>
    <xdr:to>
      <xdr:col>5</xdr:col>
      <xdr:colOff>1120920</xdr:colOff>
      <xdr:row>28</xdr:row>
      <xdr:rowOff>123960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91" name="Encre 290">
              <a:extLst>
                <a:ext uri="{FF2B5EF4-FFF2-40B4-BE49-F238E27FC236}">
                  <a16:creationId xmlns:a16="http://schemas.microsoft.com/office/drawing/2014/main" id="{9B28C6FB-A7AB-4373-9DD4-DB5A467A9DF0}"/>
                </a:ext>
              </a:extLst>
            </xdr14:cNvPr>
            <xdr14:cNvContentPartPr/>
          </xdr14:nvContentPartPr>
          <xdr14:nvPr macro=""/>
          <xdr14:xfrm>
            <a:off x="5729768" y="5167860"/>
            <a:ext cx="53640" cy="23400"/>
          </xdr14:xfrm>
        </xdr:contentPart>
      </mc:Choice>
      <mc:Fallback xmlns="">
        <xdr:pic>
          <xdr:nvPicPr>
            <xdr:cNvPr id="291" name="Encre 290">
              <a:extLst>
                <a:ext uri="{FF2B5EF4-FFF2-40B4-BE49-F238E27FC236}">
                  <a16:creationId xmlns:a16="http://schemas.microsoft.com/office/drawing/2014/main" id="{9B28C6FB-A7AB-4373-9DD4-DB5A467A9DF0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5720768" y="5159220"/>
              <a:ext cx="7128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861360</xdr:colOff>
      <xdr:row>27</xdr:row>
      <xdr:rowOff>117735</xdr:rowOff>
    </xdr:from>
    <xdr:to>
      <xdr:col>5</xdr:col>
      <xdr:colOff>884760</xdr:colOff>
      <xdr:row>27</xdr:row>
      <xdr:rowOff>159135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92" name="Encre 291">
              <a:extLst>
                <a:ext uri="{FF2B5EF4-FFF2-40B4-BE49-F238E27FC236}">
                  <a16:creationId xmlns:a16="http://schemas.microsoft.com/office/drawing/2014/main" id="{41C7C263-A9C4-439F-A38D-D26EC3D62554}"/>
                </a:ext>
              </a:extLst>
            </xdr14:cNvPr>
            <xdr14:cNvContentPartPr/>
          </xdr14:nvContentPartPr>
          <xdr14:nvPr macro=""/>
          <xdr14:xfrm>
            <a:off x="5523848" y="5004060"/>
            <a:ext cx="23400" cy="41400"/>
          </xdr14:xfrm>
        </xdr:contentPart>
      </mc:Choice>
      <mc:Fallback xmlns="">
        <xdr:pic>
          <xdr:nvPicPr>
            <xdr:cNvPr id="292" name="Encre 291">
              <a:extLst>
                <a:ext uri="{FF2B5EF4-FFF2-40B4-BE49-F238E27FC236}">
                  <a16:creationId xmlns:a16="http://schemas.microsoft.com/office/drawing/2014/main" id="{41C7C263-A9C4-439F-A38D-D26EC3D62554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5514848" y="4995060"/>
              <a:ext cx="41040" cy="59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1500720</xdr:colOff>
      <xdr:row>26</xdr:row>
      <xdr:rowOff>86670</xdr:rowOff>
    </xdr:from>
    <xdr:to>
      <xdr:col>5</xdr:col>
      <xdr:colOff>1516920</xdr:colOff>
      <xdr:row>26</xdr:row>
      <xdr:rowOff>103950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397" name="Encre 396">
              <a:extLst>
                <a:ext uri="{FF2B5EF4-FFF2-40B4-BE49-F238E27FC236}">
                  <a16:creationId xmlns:a16="http://schemas.microsoft.com/office/drawing/2014/main" id="{03A2A4B4-DA66-4197-A4C8-99CFEE0245CA}"/>
                </a:ext>
              </a:extLst>
            </xdr14:cNvPr>
            <xdr14:cNvContentPartPr/>
          </xdr14:nvContentPartPr>
          <xdr14:nvPr macro=""/>
          <xdr14:xfrm>
            <a:off x="6163208" y="4792020"/>
            <a:ext cx="16200" cy="17280"/>
          </xdr14:xfrm>
        </xdr:contentPart>
      </mc:Choice>
      <mc:Fallback xmlns="">
        <xdr:pic>
          <xdr:nvPicPr>
            <xdr:cNvPr id="397" name="Encre 396">
              <a:extLst>
                <a:ext uri="{FF2B5EF4-FFF2-40B4-BE49-F238E27FC236}">
                  <a16:creationId xmlns:a16="http://schemas.microsoft.com/office/drawing/2014/main" id="{03A2A4B4-DA66-4197-A4C8-99CFEE0245CA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6154568" y="4783020"/>
              <a:ext cx="33840" cy="34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1376361</xdr:colOff>
      <xdr:row>39</xdr:row>
      <xdr:rowOff>172128</xdr:rowOff>
    </xdr:from>
    <xdr:to>
      <xdr:col>5</xdr:col>
      <xdr:colOff>665047</xdr:colOff>
      <xdr:row>53</xdr:row>
      <xdr:rowOff>95929</xdr:rowOff>
    </xdr:to>
    <xdr:graphicFrame macro="">
      <xdr:nvGraphicFramePr>
        <xdr:cNvPr id="511" name="Graphique 510">
          <a:extLst>
            <a:ext uri="{FF2B5EF4-FFF2-40B4-BE49-F238E27FC236}">
              <a16:creationId xmlns:a16="http://schemas.microsoft.com/office/drawing/2014/main" id="{B0C962C0-52C4-4DEE-B2C7-812E35274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673995</xdr:colOff>
      <xdr:row>13</xdr:row>
      <xdr:rowOff>16170</xdr:rowOff>
    </xdr:from>
    <xdr:to>
      <xdr:col>11</xdr:col>
      <xdr:colOff>681555</xdr:colOff>
      <xdr:row>13</xdr:row>
      <xdr:rowOff>18690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545" name="Encre 544">
              <a:extLst>
                <a:ext uri="{FF2B5EF4-FFF2-40B4-BE49-F238E27FC236}">
                  <a16:creationId xmlns:a16="http://schemas.microsoft.com/office/drawing/2014/main" id="{C7CA3FDD-8C52-4CB4-B10A-483AAE1E9A80}"/>
                </a:ext>
              </a:extLst>
            </xdr14:cNvPr>
            <xdr14:cNvContentPartPr/>
          </xdr14:nvContentPartPr>
          <xdr14:nvPr macro=""/>
          <xdr14:xfrm>
            <a:off x="11803958" y="2368845"/>
            <a:ext cx="7560" cy="2520"/>
          </xdr14:xfrm>
        </xdr:contentPart>
      </mc:Choice>
      <mc:Fallback xmlns="">
        <xdr:pic>
          <xdr:nvPicPr>
            <xdr:cNvPr id="545" name="Encre 544">
              <a:extLst>
                <a:ext uri="{FF2B5EF4-FFF2-40B4-BE49-F238E27FC236}">
                  <a16:creationId xmlns:a16="http://schemas.microsoft.com/office/drawing/2014/main" id="{C7CA3FDD-8C52-4CB4-B10A-483AAE1E9A80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1795318" y="2360205"/>
              <a:ext cx="25200" cy="20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375960</xdr:colOff>
      <xdr:row>17</xdr:row>
      <xdr:rowOff>55785</xdr:rowOff>
    </xdr:from>
    <xdr:to>
      <xdr:col>9</xdr:col>
      <xdr:colOff>381720</xdr:colOff>
      <xdr:row>17</xdr:row>
      <xdr:rowOff>57225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892" name="Encre 891">
              <a:extLst>
                <a:ext uri="{FF2B5EF4-FFF2-40B4-BE49-F238E27FC236}">
                  <a16:creationId xmlns:a16="http://schemas.microsoft.com/office/drawing/2014/main" id="{C32236A0-486C-48DC-84CA-D1781D8242DC}"/>
                </a:ext>
              </a:extLst>
            </xdr14:cNvPr>
            <xdr14:cNvContentPartPr/>
          </xdr14:nvContentPartPr>
          <xdr14:nvPr macro=""/>
          <xdr14:xfrm>
            <a:off x="9819998" y="3132360"/>
            <a:ext cx="5760" cy="1440"/>
          </xdr14:xfrm>
        </xdr:contentPart>
      </mc:Choice>
      <mc:Fallback xmlns="">
        <xdr:pic>
          <xdr:nvPicPr>
            <xdr:cNvPr id="892" name="Encre 891">
              <a:extLst>
                <a:ext uri="{FF2B5EF4-FFF2-40B4-BE49-F238E27FC236}">
                  <a16:creationId xmlns:a16="http://schemas.microsoft.com/office/drawing/2014/main" id="{C32236A0-486C-48DC-84CA-D1781D8242DC}"/>
                </a:ext>
              </a:extLst>
            </xdr:cNvPr>
            <xdr:cNvPicPr/>
          </xdr:nvPicPr>
          <xdr:blipFill>
            <a:blip xmlns:r="http://schemas.openxmlformats.org/officeDocument/2006/relationships" r:embed="rId62"/>
            <a:stretch>
              <a:fillRect/>
            </a:stretch>
          </xdr:blipFill>
          <xdr:spPr>
            <a:xfrm>
              <a:off x="9811358" y="3123720"/>
              <a:ext cx="23400" cy="190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2-15T14:27:45.193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12 0 1792,'-7'17'768,"3"-8"-576,8-6 64,-1 4 96,-3-7-288,0 4-96,0-4 0,0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2-15T14:35:42.654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383 48 896,'-15'-17'352,"6"8"-288,-2-1-64,8 6-96,-5 1 64,-3-1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2-15T14:35:43.436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1 1792,'11'11'768,"-6"-8"-576,2 6 0,1-2-32,3 0-192,0 0-32,0 3-320,1-3-160,3-4 128,0-3 160,7 0 160,-2 0 64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2-15T14:35:45.188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22 14 1408,'0'-1'64,"1"0"0,-1 1 0,1-1 0,-1 0 0,1 0 0,-1 0 0,1 1 0,0-1 0,-1 0 0,1 1 0,0-1 0,-1 0 0,1 1 0,0-1 0,0 1 0,0 0 0,0-1 0,-1 1 0,1-1 0,0 1 0,0 0 0,0 0 0,0 0 0,0-1 0,0 1 0,0 0 0,0 0 0,0 0 0,0 0 0,0 1 0,0-1 0,0 0 0,-1 0 0,1 0 0,0 1 0,0-1 0,0 1 0,0-1 0,0 0 0,-1 1 0,1-1 0,0 1 0,0 0 0,-1-1 0,1 1 0,0 0-64,0 1 67,0 0-1,-1 0 1,1 0 0,0 0-1,-1 0 1,1 0 0,-1 0-1,0 0 1,0 0 0,0 0-1,0 0 1,0 0 0,0 0-1,0 0 1,-1 0-1,1 0 1,-1 0 0,1 0-1,-1 0 1,0 0 0,0 0-1,0 0 1,0-1 0,0 2-67,-49 50 1829,48-50-1797,20-36 1568,-14 26-1402,-8 14-199,-11 3 439,8-4-284,18 1-116,4-20-28,-8 0 118,-7 13-112,0 1 1,-1-1-1,1 0 0,0 1 0,0-1 0,-1 0 0,1 1 0,0-1 0,-1 0 0,1 0 0,-1 1 1,1-1-1,0 0 0,-1 0 0,1 0 0,-1 0 0,1 1 0,0-1 0,-1 0 0,1 0 0,-1 0 0,1 0 1,-1 0-1,1 0 0,0 0 0,-1 0 0,1 0 0,-1 0 0,1-1 0,-1 1 0,1 0 0,0 0 1,-1 0-1,1 0 0,-1-1 0,1 1 0,0 0 0,-1 0 0,1-1 0,0 1 0,-1 0 0,1-1 0,0 1 1,0 0-1,-1-1 0,1 1 0,0 0 0,0-1 0,0 1 0,-1-1 0,1 1 0,0 0 0,0-1 1,0 1-1,0-1-16,-9 24-7264,7-22 4896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2-15T14:38:39.160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22 19 2176,'-13'-17'6377,"5"15"-5735,17 11-563,6 15 1036,0-10-4464,-10-18 3349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2-15T15:33:44.234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20 3 3712,'-8'-2'1408,"5"2"-1120,-1 2 384,0-2 32,4 3-320,0-3-128,0 0-256,0 0-64,0 0 32,0 0 0,4 0 32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2-15T15:45:28.029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16 3 6272,'-8'-2'2368,"1"4"-1856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E8FF-A3B3-4562-9FF5-948E60F0AC27}">
  <dimension ref="A1:M72"/>
  <sheetViews>
    <sheetView tabSelected="1" topLeftCell="F1" zoomScale="175" zoomScaleNormal="175" workbookViewId="0">
      <selection activeCell="F48" sqref="F48"/>
    </sheetView>
  </sheetViews>
  <sheetFormatPr baseColWidth="10" defaultRowHeight="14.25" x14ac:dyDescent="0.45"/>
  <cols>
    <col min="1" max="1" width="22.59765625" bestFit="1" customWidth="1"/>
    <col min="6" max="6" width="34.9296875" bestFit="1" customWidth="1"/>
    <col min="11" max="11" width="12.9296875" customWidth="1"/>
  </cols>
  <sheetData>
    <row r="1" spans="1:10" x14ac:dyDescent="0.45">
      <c r="F1" t="s">
        <v>23</v>
      </c>
    </row>
    <row r="2" spans="1:10" x14ac:dyDescent="0.45">
      <c r="A2" s="2" t="s">
        <v>0</v>
      </c>
      <c r="B2" s="3" t="s">
        <v>1</v>
      </c>
      <c r="C2" s="2">
        <v>5.5</v>
      </c>
      <c r="D2" s="2" t="s">
        <v>2</v>
      </c>
      <c r="F2" t="s">
        <v>24</v>
      </c>
    </row>
    <row r="3" spans="1:10" x14ac:dyDescent="0.45">
      <c r="A3" s="2" t="s">
        <v>3</v>
      </c>
      <c r="B3" s="3" t="s">
        <v>4</v>
      </c>
      <c r="C3" s="2">
        <v>200</v>
      </c>
      <c r="D3" s="2" t="s">
        <v>2</v>
      </c>
      <c r="G3" s="1" t="s">
        <v>25</v>
      </c>
      <c r="H3">
        <f>C3*C5</f>
        <v>5000</v>
      </c>
      <c r="I3" t="s">
        <v>26</v>
      </c>
    </row>
    <row r="5" spans="1:10" x14ac:dyDescent="0.45">
      <c r="A5" s="4" t="s">
        <v>5</v>
      </c>
      <c r="B5" s="5" t="s">
        <v>9</v>
      </c>
      <c r="C5" s="4">
        <v>25</v>
      </c>
      <c r="D5" s="4" t="s">
        <v>6</v>
      </c>
      <c r="F5" t="s">
        <v>27</v>
      </c>
    </row>
    <row r="6" spans="1:10" x14ac:dyDescent="0.45">
      <c r="A6" s="4" t="s">
        <v>7</v>
      </c>
      <c r="B6" s="5" t="s">
        <v>8</v>
      </c>
      <c r="C6" s="4">
        <v>27.35</v>
      </c>
      <c r="D6" s="4" t="s">
        <v>10</v>
      </c>
      <c r="F6" t="s">
        <v>29</v>
      </c>
      <c r="G6" s="1" t="s">
        <v>28</v>
      </c>
      <c r="H6">
        <f>2*C7*COS(RADIANS(C6))/(1-SIN(RADIANS(C6)))</f>
        <v>1.2553250210831064</v>
      </c>
      <c r="I6" t="s">
        <v>13</v>
      </c>
    </row>
    <row r="7" spans="1:10" x14ac:dyDescent="0.45">
      <c r="A7" s="4" t="s">
        <v>11</v>
      </c>
      <c r="B7" s="5" t="s">
        <v>12</v>
      </c>
      <c r="C7" s="4">
        <v>0.38200000000000001</v>
      </c>
      <c r="D7" s="4" t="s">
        <v>13</v>
      </c>
    </row>
    <row r="8" spans="1:10" x14ac:dyDescent="0.45">
      <c r="A8" s="4" t="s">
        <v>14</v>
      </c>
      <c r="B8" s="5" t="s">
        <v>15</v>
      </c>
      <c r="C8" s="4">
        <v>846</v>
      </c>
      <c r="D8" s="4" t="s">
        <v>16</v>
      </c>
      <c r="F8" t="s">
        <v>30</v>
      </c>
      <c r="G8">
        <f>(H6/2)*1000</f>
        <v>627.66251054155316</v>
      </c>
      <c r="H8" t="s">
        <v>32</v>
      </c>
      <c r="I8">
        <f>H3</f>
        <v>5000</v>
      </c>
      <c r="J8" t="s">
        <v>51</v>
      </c>
    </row>
    <row r="9" spans="1:10" x14ac:dyDescent="0.45">
      <c r="A9" s="4" t="s">
        <v>17</v>
      </c>
      <c r="B9" s="5" t="s">
        <v>18</v>
      </c>
      <c r="C9" s="4">
        <v>0.35</v>
      </c>
      <c r="D9" s="4"/>
    </row>
    <row r="10" spans="1:10" x14ac:dyDescent="0.45">
      <c r="A10" s="4"/>
      <c r="B10" s="4"/>
      <c r="C10" s="4"/>
      <c r="D10" s="4"/>
      <c r="F10" s="1" t="s">
        <v>31</v>
      </c>
      <c r="G10">
        <f>C8/(2*(1+C9))</f>
        <v>313.33333333333331</v>
      </c>
      <c r="H10" t="s">
        <v>13</v>
      </c>
    </row>
    <row r="11" spans="1:10" x14ac:dyDescent="0.45">
      <c r="F11" t="s">
        <v>33</v>
      </c>
      <c r="G11">
        <f>(1+SIN(RADIANS(C6)))/(1-SIN(RADIANS(C6)))</f>
        <v>2.6997630762542513</v>
      </c>
    </row>
    <row r="12" spans="1:10" x14ac:dyDescent="0.45">
      <c r="F12" t="s">
        <v>35</v>
      </c>
      <c r="G12">
        <f>(G11-1+H6*1000/H3)/(G11+1)</f>
        <v>0.52728459640879177</v>
      </c>
    </row>
    <row r="13" spans="1:10" x14ac:dyDescent="0.45">
      <c r="A13" s="4" t="s">
        <v>22</v>
      </c>
      <c r="B13" s="4"/>
      <c r="C13" s="4"/>
      <c r="D13" s="4"/>
      <c r="F13" t="s">
        <v>34</v>
      </c>
      <c r="G13">
        <f>(2*H3-H6*1000)/(G11+1)</f>
        <v>2363.5770179560413</v>
      </c>
      <c r="H13" t="s">
        <v>26</v>
      </c>
    </row>
    <row r="14" spans="1:10" x14ac:dyDescent="0.45">
      <c r="A14" s="4" t="s">
        <v>19</v>
      </c>
      <c r="B14" s="5" t="s">
        <v>15</v>
      </c>
      <c r="C14" s="4">
        <v>15000</v>
      </c>
      <c r="D14" s="4" t="s">
        <v>13</v>
      </c>
    </row>
    <row r="15" spans="1:10" x14ac:dyDescent="0.45">
      <c r="A15" s="4"/>
      <c r="B15" s="5" t="s">
        <v>18</v>
      </c>
      <c r="C15" s="4">
        <v>0.2</v>
      </c>
      <c r="D15" s="4"/>
      <c r="F15" t="s">
        <v>36</v>
      </c>
      <c r="G15">
        <f>$C$2*((2*(($G$11-1)*$H$3+$H$6*1000))/(($G$11+1)*(($G$11-1)*0+$H$6*1000)))^(1/($G$11-1))</f>
        <v>12.795413437807003</v>
      </c>
      <c r="H15" t="s">
        <v>2</v>
      </c>
    </row>
    <row r="16" spans="1:10" x14ac:dyDescent="0.45">
      <c r="A16" s="4"/>
      <c r="B16" s="5" t="s">
        <v>20</v>
      </c>
      <c r="C16" s="4">
        <v>20</v>
      </c>
      <c r="D16" s="4" t="s">
        <v>13</v>
      </c>
      <c r="F16" t="s">
        <v>41</v>
      </c>
      <c r="G16">
        <f>C2*H3/(2*G10*1000)</f>
        <v>4.3882978723404256E-2</v>
      </c>
      <c r="H16" t="s">
        <v>2</v>
      </c>
    </row>
    <row r="17" spans="1:13" x14ac:dyDescent="0.45">
      <c r="A17" s="4"/>
      <c r="B17" s="5" t="s">
        <v>21</v>
      </c>
      <c r="C17" s="4">
        <v>0.2</v>
      </c>
      <c r="D17" s="4" t="s">
        <v>2</v>
      </c>
    </row>
    <row r="20" spans="1:13" x14ac:dyDescent="0.45">
      <c r="H20" t="s">
        <v>37</v>
      </c>
    </row>
    <row r="21" spans="1:13" x14ac:dyDescent="0.45">
      <c r="A21" t="s">
        <v>46</v>
      </c>
      <c r="B21">
        <f>(C14*(C2^2-(C2-C17)^2))/((1+C15)*((1-2*C15)*C2^2+(C2-C17)^2))</f>
        <v>583.91003460207628</v>
      </c>
      <c r="C21" t="s">
        <v>13</v>
      </c>
      <c r="D21">
        <f>B21*1000</f>
        <v>583910.03460207628</v>
      </c>
      <c r="E21" t="s">
        <v>26</v>
      </c>
      <c r="G21" t="s">
        <v>45</v>
      </c>
      <c r="H21" t="s">
        <v>38</v>
      </c>
      <c r="I21" t="s">
        <v>39</v>
      </c>
      <c r="J21" t="s">
        <v>40</v>
      </c>
      <c r="K21" t="s">
        <v>42</v>
      </c>
      <c r="L21" t="s">
        <v>43</v>
      </c>
      <c r="M21" t="s">
        <v>44</v>
      </c>
    </row>
    <row r="22" spans="1:13" x14ac:dyDescent="0.45">
      <c r="G22">
        <f>(3*$C$2/4)*(SQRT(0.75/(1-H22))-1)</f>
        <v>-0.55264520938919082</v>
      </c>
      <c r="H22">
        <v>0</v>
      </c>
      <c r="I22">
        <f>(1-H22)*$H$3</f>
        <v>5000</v>
      </c>
      <c r="J22">
        <f>H22*$G$16</f>
        <v>0</v>
      </c>
      <c r="K22">
        <f>IF($C$2*((2*(($G$11-1)*$H$3+$H$6*1000))/(($G$11+1)*(($G$11-1)*I22+$H$6*1000)))^(1/($G$11-1))&lt;$C$2,$C$2,$C$2*((2*(($G$11-1)*$H$3+$H$6*1000))/(($G$11+1)*(($G$11-1)*I22+$H$6*1000)))^(1/($G$11-1)))</f>
        <v>5.5</v>
      </c>
      <c r="L22">
        <v>0</v>
      </c>
      <c r="M22">
        <f>J22</f>
        <v>0</v>
      </c>
    </row>
    <row r="23" spans="1:13" x14ac:dyDescent="0.45">
      <c r="A23" t="s">
        <v>48</v>
      </c>
      <c r="G23">
        <f>(3*$C$2/4)*(SQRT(0.75/(1-H23))-1)</f>
        <v>-0.5163767182212109</v>
      </c>
      <c r="H23">
        <f>0.02</f>
        <v>0.02</v>
      </c>
      <c r="I23">
        <f t="shared" ref="I23:I71" si="0">(1-H23)*$H$3</f>
        <v>4900</v>
      </c>
      <c r="J23">
        <f t="shared" ref="J23:J72" si="1">H23*$G$16</f>
        <v>8.7765957446808512E-4</v>
      </c>
      <c r="K23">
        <f t="shared" ref="K23:K72" si="2">IF($C$2*((2*(($G$11-1)*$H$3+$H$6*1000))/(($G$11+1)*(($G$11-1)*I23+$H$6*1000)))^(1/($G$11-1))&lt;$C$2,$C$2,$C$2*((2*(($G$11-1)*$H$3+$H$6*1000))/(($G$11+1)*(($G$11-1)*I23+$H$6*1000)))^(1/($G$11-1)))</f>
        <v>5.5</v>
      </c>
      <c r="L23">
        <v>0</v>
      </c>
      <c r="M23">
        <f t="shared" ref="M23:M48" si="3">J23</f>
        <v>8.7765957446808512E-4</v>
      </c>
    </row>
    <row r="24" spans="1:13" x14ac:dyDescent="0.45">
      <c r="B24" t="s">
        <v>50</v>
      </c>
      <c r="C24" t="s">
        <v>47</v>
      </c>
      <c r="D24" t="s">
        <v>49</v>
      </c>
      <c r="G24">
        <f t="shared" ref="G24:G71" si="4">(3*$C$2/4)*(SQRT(0.75/(1-H24))-1)</f>
        <v>-0.47898065950686419</v>
      </c>
      <c r="H24">
        <f>H23+0.02</f>
        <v>0.04</v>
      </c>
      <c r="I24">
        <f t="shared" si="0"/>
        <v>4800</v>
      </c>
      <c r="J24">
        <f t="shared" si="1"/>
        <v>1.7553191489361702E-3</v>
      </c>
      <c r="K24">
        <f t="shared" si="2"/>
        <v>5.5</v>
      </c>
      <c r="L24">
        <v>0</v>
      </c>
      <c r="M24">
        <f t="shared" si="3"/>
        <v>1.7553191489361702E-3</v>
      </c>
    </row>
    <row r="25" spans="1:13" x14ac:dyDescent="0.45">
      <c r="B25">
        <f>$J$55+C25</f>
        <v>2.8962765957446821E-2</v>
      </c>
      <c r="C25">
        <v>0</v>
      </c>
      <c r="D25">
        <f>IF(C25*$D$21&gt;$C$16*1000,$C$16*1000,C25*$D$21)</f>
        <v>0</v>
      </c>
      <c r="G25">
        <f t="shared" si="4"/>
        <v>-0.44039736978962774</v>
      </c>
      <c r="H25">
        <f t="shared" ref="H25:H72" si="5">H24+0.02</f>
        <v>0.06</v>
      </c>
      <c r="I25">
        <f t="shared" si="0"/>
        <v>4700</v>
      </c>
      <c r="J25">
        <f t="shared" si="1"/>
        <v>2.6329787234042551E-3</v>
      </c>
      <c r="K25">
        <f t="shared" si="2"/>
        <v>5.5</v>
      </c>
      <c r="L25">
        <v>0</v>
      </c>
      <c r="M25">
        <f t="shared" si="3"/>
        <v>2.6329787234042551E-3</v>
      </c>
    </row>
    <row r="26" spans="1:13" x14ac:dyDescent="0.45">
      <c r="B26">
        <f t="shared" ref="B26:B66" si="6">$J$55+C26</f>
        <v>2.9962765957446822E-2</v>
      </c>
      <c r="C26">
        <f>C25+0.001</f>
        <v>1E-3</v>
      </c>
      <c r="D26">
        <f t="shared" ref="D26:D66" si="7">IF(C26*$D$21&gt;$C$16*1000,$C$16*1000,C26*$D$21)</f>
        <v>583.91003460207628</v>
      </c>
      <c r="G26">
        <f t="shared" si="4"/>
        <v>-0.40056267015901525</v>
      </c>
      <c r="H26">
        <f t="shared" si="5"/>
        <v>0.08</v>
      </c>
      <c r="I26">
        <f t="shared" si="0"/>
        <v>4600</v>
      </c>
      <c r="J26">
        <f t="shared" si="1"/>
        <v>3.5106382978723405E-3</v>
      </c>
      <c r="K26">
        <f t="shared" si="2"/>
        <v>5.5</v>
      </c>
      <c r="L26">
        <v>0</v>
      </c>
      <c r="M26">
        <f t="shared" si="3"/>
        <v>3.5106382978723405E-3</v>
      </c>
    </row>
    <row r="27" spans="1:13" x14ac:dyDescent="0.45">
      <c r="B27">
        <f t="shared" si="6"/>
        <v>3.0962765957446819E-2</v>
      </c>
      <c r="C27">
        <f t="shared" ref="C27:C52" si="8">C26+0.001</f>
        <v>2E-3</v>
      </c>
      <c r="D27">
        <f t="shared" si="7"/>
        <v>1167.8200692041526</v>
      </c>
      <c r="G27">
        <f t="shared" si="4"/>
        <v>-0.35940741715198321</v>
      </c>
      <c r="H27">
        <f t="shared" si="5"/>
        <v>0.1</v>
      </c>
      <c r="I27">
        <f t="shared" si="0"/>
        <v>4500</v>
      </c>
      <c r="J27">
        <f t="shared" si="1"/>
        <v>4.3882978723404258E-3</v>
      </c>
      <c r="K27">
        <f t="shared" si="2"/>
        <v>5.5</v>
      </c>
      <c r="L27">
        <v>0</v>
      </c>
      <c r="M27">
        <f t="shared" si="3"/>
        <v>4.3882978723404258E-3</v>
      </c>
    </row>
    <row r="28" spans="1:13" x14ac:dyDescent="0.45">
      <c r="B28">
        <f t="shared" si="6"/>
        <v>3.196276595744682E-2</v>
      </c>
      <c r="C28">
        <f t="shared" si="8"/>
        <v>3.0000000000000001E-3</v>
      </c>
      <c r="D28">
        <f t="shared" si="7"/>
        <v>1751.730103806229</v>
      </c>
      <c r="G28">
        <f t="shared" si="4"/>
        <v>-0.31685699782689358</v>
      </c>
      <c r="H28">
        <f t="shared" si="5"/>
        <v>0.12000000000000001</v>
      </c>
      <c r="I28">
        <f t="shared" si="0"/>
        <v>4400</v>
      </c>
      <c r="J28">
        <f t="shared" si="1"/>
        <v>5.2659574468085111E-3</v>
      </c>
      <c r="K28">
        <f t="shared" si="2"/>
        <v>5.5</v>
      </c>
      <c r="L28">
        <v>0</v>
      </c>
      <c r="M28">
        <f t="shared" si="3"/>
        <v>5.2659574468085111E-3</v>
      </c>
    </row>
    <row r="29" spans="1:13" x14ac:dyDescent="0.45">
      <c r="B29">
        <f t="shared" si="6"/>
        <v>3.2962765957446821E-2</v>
      </c>
      <c r="C29">
        <f t="shared" si="8"/>
        <v>4.0000000000000001E-3</v>
      </c>
      <c r="D29">
        <f t="shared" si="7"/>
        <v>2335.6401384083051</v>
      </c>
      <c r="G29">
        <f t="shared" si="4"/>
        <v>-0.27283076061847855</v>
      </c>
      <c r="H29">
        <f t="shared" si="5"/>
        <v>0.14000000000000001</v>
      </c>
      <c r="I29">
        <f t="shared" si="0"/>
        <v>4300</v>
      </c>
      <c r="J29">
        <f t="shared" si="1"/>
        <v>6.1436170212765965E-3</v>
      </c>
      <c r="K29">
        <f t="shared" si="2"/>
        <v>5.5</v>
      </c>
      <c r="L29">
        <v>0</v>
      </c>
      <c r="M29">
        <f t="shared" si="3"/>
        <v>6.1436170212765965E-3</v>
      </c>
    </row>
    <row r="30" spans="1:13" x14ac:dyDescent="0.45">
      <c r="B30">
        <f t="shared" si="6"/>
        <v>3.3962765957446822E-2</v>
      </c>
      <c r="C30">
        <f t="shared" si="8"/>
        <v>5.0000000000000001E-3</v>
      </c>
      <c r="D30">
        <f t="shared" si="7"/>
        <v>2919.5501730103815</v>
      </c>
      <c r="G30">
        <f t="shared" si="4"/>
        <v>-0.2272413720923443</v>
      </c>
      <c r="H30">
        <f t="shared" si="5"/>
        <v>0.16</v>
      </c>
      <c r="I30">
        <f t="shared" si="0"/>
        <v>4200</v>
      </c>
      <c r="J30">
        <f t="shared" si="1"/>
        <v>7.0212765957446809E-3</v>
      </c>
      <c r="K30">
        <f t="shared" si="2"/>
        <v>5.5</v>
      </c>
      <c r="L30">
        <v>0</v>
      </c>
      <c r="M30">
        <f t="shared" si="3"/>
        <v>7.0212765957446809E-3</v>
      </c>
    </row>
    <row r="31" spans="1:13" x14ac:dyDescent="0.45">
      <c r="B31">
        <f t="shared" si="6"/>
        <v>3.4962765957446823E-2</v>
      </c>
      <c r="C31">
        <f t="shared" si="8"/>
        <v>6.0000000000000001E-3</v>
      </c>
      <c r="D31">
        <f t="shared" si="7"/>
        <v>3503.4602076124579</v>
      </c>
      <c r="G31">
        <f t="shared" si="4"/>
        <v>-0.17999408792059429</v>
      </c>
      <c r="H31">
        <f t="shared" si="5"/>
        <v>0.18</v>
      </c>
      <c r="I31">
        <f t="shared" si="0"/>
        <v>4100</v>
      </c>
      <c r="J31">
        <f t="shared" si="1"/>
        <v>7.8989361702127663E-3</v>
      </c>
      <c r="K31">
        <f t="shared" si="2"/>
        <v>5.5</v>
      </c>
      <c r="L31">
        <v>0</v>
      </c>
      <c r="M31">
        <f t="shared" si="3"/>
        <v>7.8989361702127663E-3</v>
      </c>
    </row>
    <row r="32" spans="1:13" x14ac:dyDescent="0.45">
      <c r="B32">
        <f t="shared" si="6"/>
        <v>3.5962765957446824E-2</v>
      </c>
      <c r="C32">
        <f t="shared" si="8"/>
        <v>7.0000000000000001E-3</v>
      </c>
      <c r="D32">
        <f t="shared" si="7"/>
        <v>4087.3702422145338</v>
      </c>
      <c r="G32">
        <f t="shared" si="4"/>
        <v>-0.1309859242236012</v>
      </c>
      <c r="H32">
        <f t="shared" si="5"/>
        <v>0.19999999999999998</v>
      </c>
      <c r="I32">
        <f t="shared" si="0"/>
        <v>4000</v>
      </c>
      <c r="J32">
        <f t="shared" si="1"/>
        <v>8.7765957446808499E-3</v>
      </c>
      <c r="K32">
        <f t="shared" si="2"/>
        <v>5.5</v>
      </c>
      <c r="L32">
        <v>0</v>
      </c>
      <c r="M32">
        <f t="shared" si="3"/>
        <v>8.7765957446808499E-3</v>
      </c>
    </row>
    <row r="33" spans="2:13" x14ac:dyDescent="0.45">
      <c r="B33">
        <f t="shared" si="6"/>
        <v>3.6962765957446825E-2</v>
      </c>
      <c r="C33">
        <f t="shared" si="8"/>
        <v>8.0000000000000002E-3</v>
      </c>
      <c r="D33">
        <f t="shared" si="7"/>
        <v>4671.2802768166102</v>
      </c>
      <c r="G33">
        <f t="shared" si="4"/>
        <v>-8.010471277495454E-2</v>
      </c>
      <c r="H33">
        <f t="shared" si="5"/>
        <v>0.21999999999999997</v>
      </c>
      <c r="I33">
        <f t="shared" si="0"/>
        <v>3900</v>
      </c>
      <c r="J33">
        <f t="shared" si="1"/>
        <v>9.6542553191489352E-3</v>
      </c>
      <c r="K33">
        <f t="shared" si="2"/>
        <v>5.5</v>
      </c>
      <c r="L33">
        <v>0</v>
      </c>
      <c r="M33">
        <f t="shared" si="3"/>
        <v>9.6542553191489352E-3</v>
      </c>
    </row>
    <row r="34" spans="2:13" x14ac:dyDescent="0.45">
      <c r="B34">
        <f t="shared" si="6"/>
        <v>3.7962765957446826E-2</v>
      </c>
      <c r="C34">
        <f t="shared" si="8"/>
        <v>9.0000000000000011E-3</v>
      </c>
      <c r="D34">
        <f t="shared" si="7"/>
        <v>5255.1903114186871</v>
      </c>
      <c r="G34">
        <f t="shared" si="4"/>
        <v>-2.7228020330020752E-2</v>
      </c>
      <c r="H34">
        <f t="shared" si="5"/>
        <v>0.23999999999999996</v>
      </c>
      <c r="I34">
        <f t="shared" si="0"/>
        <v>3800</v>
      </c>
      <c r="J34">
        <f t="shared" si="1"/>
        <v>1.0531914893617021E-2</v>
      </c>
      <c r="K34">
        <f t="shared" si="2"/>
        <v>5.5</v>
      </c>
      <c r="L34">
        <v>0</v>
      </c>
      <c r="M34">
        <f t="shared" si="3"/>
        <v>1.0531914893617021E-2</v>
      </c>
    </row>
    <row r="35" spans="2:13" x14ac:dyDescent="0.45">
      <c r="B35">
        <f t="shared" si="6"/>
        <v>3.8962765957446827E-2</v>
      </c>
      <c r="C35">
        <f t="shared" si="8"/>
        <v>1.0000000000000002E-2</v>
      </c>
      <c r="D35">
        <f t="shared" si="7"/>
        <v>5839.1003460207639</v>
      </c>
      <c r="G35">
        <f t="shared" si="4"/>
        <v>2.7778091636775526E-2</v>
      </c>
      <c r="H35">
        <f t="shared" si="5"/>
        <v>0.25999999999999995</v>
      </c>
      <c r="I35">
        <f t="shared" si="0"/>
        <v>3700</v>
      </c>
      <c r="J35">
        <f t="shared" si="1"/>
        <v>1.1409574468085104E-2</v>
      </c>
      <c r="K35">
        <f t="shared" si="2"/>
        <v>5.5</v>
      </c>
      <c r="L35">
        <v>0</v>
      </c>
      <c r="M35">
        <f t="shared" si="3"/>
        <v>1.1409574468085104E-2</v>
      </c>
    </row>
    <row r="36" spans="2:13" x14ac:dyDescent="0.45">
      <c r="B36">
        <f t="shared" si="6"/>
        <v>3.9962765957446827E-2</v>
      </c>
      <c r="C36">
        <f t="shared" si="8"/>
        <v>1.1000000000000003E-2</v>
      </c>
      <c r="D36">
        <f t="shared" si="7"/>
        <v>6423.0103806228408</v>
      </c>
      <c r="G36">
        <f t="shared" si="4"/>
        <v>8.5060495408587594E-2</v>
      </c>
      <c r="H36">
        <f t="shared" si="5"/>
        <v>0.27999999999999997</v>
      </c>
      <c r="I36">
        <f t="shared" si="0"/>
        <v>3600</v>
      </c>
      <c r="J36">
        <f t="shared" si="1"/>
        <v>1.2287234042553191E-2</v>
      </c>
      <c r="K36">
        <f t="shared" si="2"/>
        <v>5.5</v>
      </c>
      <c r="L36">
        <v>0</v>
      </c>
      <c r="M36">
        <f t="shared" si="3"/>
        <v>1.2287234042553191E-2</v>
      </c>
    </row>
    <row r="37" spans="2:13" x14ac:dyDescent="0.45">
      <c r="B37">
        <f t="shared" si="6"/>
        <v>4.0962765957446828E-2</v>
      </c>
      <c r="C37">
        <f t="shared" si="8"/>
        <v>1.2000000000000004E-2</v>
      </c>
      <c r="D37">
        <f t="shared" si="7"/>
        <v>7006.9204152249176</v>
      </c>
      <c r="G37">
        <f t="shared" si="4"/>
        <v>0.1447806484308167</v>
      </c>
      <c r="H37">
        <f t="shared" si="5"/>
        <v>0.3</v>
      </c>
      <c r="I37">
        <f t="shared" si="0"/>
        <v>3500</v>
      </c>
      <c r="J37">
        <f t="shared" si="1"/>
        <v>1.3164893617021277E-2</v>
      </c>
      <c r="K37">
        <f t="shared" si="2"/>
        <v>5.5</v>
      </c>
      <c r="L37">
        <v>0</v>
      </c>
      <c r="M37">
        <f t="shared" si="3"/>
        <v>1.3164893617021277E-2</v>
      </c>
    </row>
    <row r="38" spans="2:13" x14ac:dyDescent="0.45">
      <c r="B38">
        <f t="shared" si="6"/>
        <v>4.1962765957446829E-2</v>
      </c>
      <c r="C38">
        <f t="shared" si="8"/>
        <v>1.3000000000000005E-2</v>
      </c>
      <c r="D38">
        <f t="shared" si="7"/>
        <v>7590.8304498269945</v>
      </c>
      <c r="G38">
        <f t="shared" si="4"/>
        <v>0.20711650996165548</v>
      </c>
      <c r="H38">
        <f t="shared" si="5"/>
        <v>0.32</v>
      </c>
      <c r="I38">
        <f t="shared" si="0"/>
        <v>3399.9999999999995</v>
      </c>
      <c r="J38">
        <f t="shared" si="1"/>
        <v>1.4042553191489362E-2</v>
      </c>
      <c r="K38">
        <f t="shared" si="2"/>
        <v>5.5</v>
      </c>
      <c r="L38">
        <v>0</v>
      </c>
      <c r="M38">
        <f t="shared" si="3"/>
        <v>1.4042553191489362E-2</v>
      </c>
    </row>
    <row r="39" spans="2:13" x14ac:dyDescent="0.45">
      <c r="B39">
        <f t="shared" si="6"/>
        <v>4.296276595744683E-2</v>
      </c>
      <c r="C39">
        <f t="shared" si="8"/>
        <v>1.4000000000000005E-2</v>
      </c>
      <c r="D39">
        <f t="shared" si="7"/>
        <v>8174.7404844290713</v>
      </c>
      <c r="G39">
        <f t="shared" si="4"/>
        <v>0.27226477483446537</v>
      </c>
      <c r="H39">
        <f t="shared" si="5"/>
        <v>0.34</v>
      </c>
      <c r="I39">
        <f t="shared" si="0"/>
        <v>3299.9999999999995</v>
      </c>
      <c r="J39">
        <f t="shared" si="1"/>
        <v>1.4920212765957449E-2</v>
      </c>
      <c r="K39">
        <f t="shared" si="2"/>
        <v>5.5</v>
      </c>
      <c r="L39">
        <v>0</v>
      </c>
      <c r="M39">
        <f t="shared" si="3"/>
        <v>1.4920212765957449E-2</v>
      </c>
    </row>
    <row r="40" spans="2:13" x14ac:dyDescent="0.45">
      <c r="B40">
        <f t="shared" si="6"/>
        <v>4.3962765957446831E-2</v>
      </c>
      <c r="C40">
        <f t="shared" si="8"/>
        <v>1.5000000000000006E-2</v>
      </c>
      <c r="D40">
        <f t="shared" si="7"/>
        <v>8758.6505190311473</v>
      </c>
      <c r="G40">
        <f t="shared" si="4"/>
        <v>0.34044348826351223</v>
      </c>
      <c r="H40">
        <f t="shared" si="5"/>
        <v>0.36000000000000004</v>
      </c>
      <c r="I40">
        <f t="shared" si="0"/>
        <v>3199.9999999999995</v>
      </c>
      <c r="J40">
        <f t="shared" si="1"/>
        <v>1.5797872340425533E-2</v>
      </c>
      <c r="K40">
        <f t="shared" si="2"/>
        <v>5.5</v>
      </c>
      <c r="L40">
        <v>0</v>
      </c>
      <c r="M40">
        <f t="shared" si="3"/>
        <v>1.5797872340425533E-2</v>
      </c>
    </row>
    <row r="41" spans="2:13" x14ac:dyDescent="0.45">
      <c r="B41">
        <f t="shared" si="6"/>
        <v>4.4962765957446832E-2</v>
      </c>
      <c r="C41">
        <f t="shared" si="8"/>
        <v>1.6000000000000007E-2</v>
      </c>
      <c r="D41">
        <f t="shared" si="7"/>
        <v>9342.5605536332241</v>
      </c>
      <c r="G41">
        <f t="shared" si="4"/>
        <v>0.41189512097311826</v>
      </c>
      <c r="H41">
        <f t="shared" si="5"/>
        <v>0.38000000000000006</v>
      </c>
      <c r="I41">
        <f t="shared" si="0"/>
        <v>3099.9999999999995</v>
      </c>
      <c r="J41">
        <f t="shared" si="1"/>
        <v>1.667553191489362E-2</v>
      </c>
      <c r="K41">
        <f t="shared" si="2"/>
        <v>5.5</v>
      </c>
      <c r="L41">
        <v>0</v>
      </c>
      <c r="M41">
        <f t="shared" si="3"/>
        <v>1.667553191489362E-2</v>
      </c>
    </row>
    <row r="42" spans="2:13" x14ac:dyDescent="0.45">
      <c r="B42">
        <f t="shared" si="6"/>
        <v>4.5962765957446833E-2</v>
      </c>
      <c r="C42">
        <f t="shared" si="8"/>
        <v>1.7000000000000008E-2</v>
      </c>
      <c r="D42">
        <f t="shared" si="7"/>
        <v>9926.470588235301</v>
      </c>
      <c r="G42">
        <f t="shared" si="4"/>
        <v>0.48689020359331647</v>
      </c>
      <c r="H42">
        <f t="shared" si="5"/>
        <v>0.40000000000000008</v>
      </c>
      <c r="I42">
        <f t="shared" si="0"/>
        <v>2999.9999999999995</v>
      </c>
      <c r="J42">
        <f t="shared" si="1"/>
        <v>1.7553191489361707E-2</v>
      </c>
      <c r="K42">
        <f t="shared" si="2"/>
        <v>5.5</v>
      </c>
      <c r="L42">
        <v>0</v>
      </c>
      <c r="M42">
        <f t="shared" si="3"/>
        <v>1.7553191489361707E-2</v>
      </c>
    </row>
    <row r="43" spans="2:13" x14ac:dyDescent="0.45">
      <c r="B43">
        <f t="shared" si="6"/>
        <v>4.6962765957446834E-2</v>
      </c>
      <c r="C43">
        <f t="shared" si="8"/>
        <v>1.8000000000000009E-2</v>
      </c>
      <c r="D43">
        <f t="shared" si="7"/>
        <v>10510.380622837378</v>
      </c>
      <c r="G43">
        <f t="shared" si="4"/>
        <v>0.56573164464446557</v>
      </c>
      <c r="H43">
        <f t="shared" si="5"/>
        <v>0.4200000000000001</v>
      </c>
      <c r="I43">
        <f t="shared" si="0"/>
        <v>2899.9999999999991</v>
      </c>
      <c r="J43">
        <f t="shared" si="1"/>
        <v>1.843085106382979E-2</v>
      </c>
      <c r="K43">
        <f t="shared" si="2"/>
        <v>5.5</v>
      </c>
      <c r="L43">
        <v>0</v>
      </c>
      <c r="M43">
        <f t="shared" si="3"/>
        <v>1.843085106382979E-2</v>
      </c>
    </row>
    <row r="44" spans="2:13" x14ac:dyDescent="0.45">
      <c r="B44">
        <f t="shared" si="6"/>
        <v>4.7962765957446835E-2</v>
      </c>
      <c r="C44">
        <f t="shared" si="8"/>
        <v>1.900000000000001E-2</v>
      </c>
      <c r="D44">
        <f t="shared" si="7"/>
        <v>11094.290657439455</v>
      </c>
      <c r="G44">
        <f t="shared" si="4"/>
        <v>0.64875988945221874</v>
      </c>
      <c r="H44">
        <f t="shared" si="5"/>
        <v>0.44000000000000011</v>
      </c>
      <c r="I44">
        <f t="shared" si="0"/>
        <v>2799.9999999999991</v>
      </c>
      <c r="J44">
        <f t="shared" si="1"/>
        <v>1.9308510638297877E-2</v>
      </c>
      <c r="K44">
        <f t="shared" si="2"/>
        <v>5.5</v>
      </c>
      <c r="L44">
        <v>0</v>
      </c>
      <c r="M44">
        <f t="shared" si="3"/>
        <v>1.9308510638297877E-2</v>
      </c>
    </row>
    <row r="45" spans="2:13" x14ac:dyDescent="0.45">
      <c r="B45">
        <f t="shared" si="6"/>
        <v>4.8962765957446835E-2</v>
      </c>
      <c r="C45">
        <f t="shared" si="8"/>
        <v>2.0000000000000011E-2</v>
      </c>
      <c r="D45">
        <f t="shared" si="7"/>
        <v>11678.200692041532</v>
      </c>
      <c r="G45">
        <f t="shared" si="4"/>
        <v>0.7363591206575153</v>
      </c>
      <c r="H45">
        <f t="shared" si="5"/>
        <v>0.46000000000000013</v>
      </c>
      <c r="I45">
        <f t="shared" si="0"/>
        <v>2699.9999999999991</v>
      </c>
      <c r="J45">
        <f t="shared" si="1"/>
        <v>2.0186170212765964E-2</v>
      </c>
      <c r="K45">
        <f t="shared" si="2"/>
        <v>5.5</v>
      </c>
      <c r="L45">
        <v>0</v>
      </c>
      <c r="M45">
        <f t="shared" si="3"/>
        <v>2.0186170212765964E-2</v>
      </c>
    </row>
    <row r="46" spans="2:13" x14ac:dyDescent="0.45">
      <c r="B46">
        <f t="shared" si="6"/>
        <v>4.9962765957446836E-2</v>
      </c>
      <c r="C46">
        <f t="shared" si="8"/>
        <v>2.1000000000000012E-2</v>
      </c>
      <c r="D46">
        <f t="shared" si="7"/>
        <v>12262.110726643608</v>
      </c>
      <c r="G46">
        <f t="shared" si="4"/>
        <v>0.82896475834488403</v>
      </c>
      <c r="H46">
        <f t="shared" si="5"/>
        <v>0.48000000000000015</v>
      </c>
      <c r="I46">
        <f t="shared" si="0"/>
        <v>2599.9999999999991</v>
      </c>
      <c r="J46">
        <f t="shared" si="1"/>
        <v>2.1063829787234048E-2</v>
      </c>
      <c r="K46">
        <f t="shared" si="2"/>
        <v>5.5</v>
      </c>
      <c r="L46">
        <v>0</v>
      </c>
      <c r="M46">
        <f t="shared" si="3"/>
        <v>2.1063829787234048E-2</v>
      </c>
    </row>
    <row r="47" spans="2:13" x14ac:dyDescent="0.45">
      <c r="B47">
        <f t="shared" si="6"/>
        <v>5.0962765957446837E-2</v>
      </c>
      <c r="C47">
        <f t="shared" si="8"/>
        <v>2.2000000000000013E-2</v>
      </c>
      <c r="D47">
        <f t="shared" si="7"/>
        <v>12846.020761245685</v>
      </c>
      <c r="G47">
        <f t="shared" si="4"/>
        <v>0.92707259449030532</v>
      </c>
      <c r="H47">
        <f t="shared" si="5"/>
        <v>0.50000000000000011</v>
      </c>
      <c r="I47">
        <f t="shared" si="0"/>
        <v>2499.9999999999995</v>
      </c>
      <c r="J47">
        <f t="shared" si="1"/>
        <v>2.1941489361702132E-2</v>
      </c>
      <c r="K47">
        <f t="shared" si="2"/>
        <v>5.5</v>
      </c>
      <c r="L47">
        <v>0</v>
      </c>
      <c r="M47">
        <f t="shared" si="3"/>
        <v>2.1941489361702132E-2</v>
      </c>
    </row>
    <row r="48" spans="2:13" x14ac:dyDescent="0.45">
      <c r="B48">
        <f t="shared" si="6"/>
        <v>5.1962765957446838E-2</v>
      </c>
      <c r="C48">
        <f t="shared" si="8"/>
        <v>2.3000000000000013E-2</v>
      </c>
      <c r="D48">
        <f t="shared" si="7"/>
        <v>13429.930795847762</v>
      </c>
      <c r="F48" s="3" t="s">
        <v>53</v>
      </c>
      <c r="G48" s="2">
        <f t="shared" si="4"/>
        <v>1.0312500000000009</v>
      </c>
      <c r="H48" s="2">
        <f t="shared" si="5"/>
        <v>0.52000000000000013</v>
      </c>
      <c r="I48" s="2">
        <f t="shared" si="0"/>
        <v>2399.9999999999995</v>
      </c>
      <c r="J48" s="2">
        <f t="shared" si="1"/>
        <v>2.2819148936170219E-2</v>
      </c>
      <c r="K48" s="2">
        <f t="shared" si="2"/>
        <v>5.5</v>
      </c>
      <c r="L48" s="2">
        <v>0</v>
      </c>
      <c r="M48" s="2">
        <f t="shared" si="3"/>
        <v>2.2819148936170219E-2</v>
      </c>
    </row>
    <row r="49" spans="2:13" x14ac:dyDescent="0.45">
      <c r="B49">
        <f t="shared" si="6"/>
        <v>5.2962765957446839E-2</v>
      </c>
      <c r="C49">
        <f t="shared" si="8"/>
        <v>2.4000000000000014E-2</v>
      </c>
      <c r="D49">
        <f t="shared" si="7"/>
        <v>14013.840830449839</v>
      </c>
      <c r="G49">
        <f t="shared" si="4"/>
        <v>1.1421497840697579</v>
      </c>
      <c r="H49">
        <f t="shared" si="5"/>
        <v>0.54000000000000015</v>
      </c>
      <c r="I49">
        <f t="shared" si="0"/>
        <v>2299.9999999999991</v>
      </c>
      <c r="J49">
        <f t="shared" si="1"/>
        <v>2.3696808510638306E-2</v>
      </c>
      <c r="K49">
        <f t="shared" si="2"/>
        <v>5.5674147225771158</v>
      </c>
      <c r="L49">
        <f t="shared" ref="L23:L72" si="9">$C$2*($G$11-1+($H$6*1000/$H$3))*((K49/$C$2)^2)*$H$3/(($G$11+1)*2*$G$10*1000)</f>
        <v>2.3709530379039404E-2</v>
      </c>
      <c r="M49">
        <f>L49</f>
        <v>2.3709530379039404E-2</v>
      </c>
    </row>
    <row r="50" spans="2:13" x14ac:dyDescent="0.45">
      <c r="B50">
        <f t="shared" si="6"/>
        <v>5.396276595744684E-2</v>
      </c>
      <c r="C50">
        <f t="shared" si="8"/>
        <v>2.5000000000000015E-2</v>
      </c>
      <c r="D50">
        <f t="shared" si="7"/>
        <v>14597.750865051916</v>
      </c>
      <c r="G50">
        <f t="shared" si="4"/>
        <v>1.2605274811294034</v>
      </c>
      <c r="H50">
        <f t="shared" si="5"/>
        <v>0.56000000000000016</v>
      </c>
      <c r="I50">
        <f t="shared" si="0"/>
        <v>2199.9999999999991</v>
      </c>
      <c r="J50">
        <f t="shared" si="1"/>
        <v>2.4574468085106389E-2</v>
      </c>
      <c r="K50">
        <f t="shared" si="2"/>
        <v>5.6781103115227856</v>
      </c>
      <c r="L50">
        <f t="shared" si="9"/>
        <v>2.4661725291411366E-2</v>
      </c>
      <c r="M50">
        <f t="shared" ref="M50:M72" si="10">L50</f>
        <v>2.4661725291411366E-2</v>
      </c>
    </row>
    <row r="51" spans="2:13" x14ac:dyDescent="0.45">
      <c r="B51">
        <f t="shared" si="6"/>
        <v>5.4962765957446841E-2</v>
      </c>
      <c r="C51">
        <f t="shared" si="8"/>
        <v>2.6000000000000016E-2</v>
      </c>
      <c r="D51">
        <f t="shared" si="7"/>
        <v>15181.660899653993</v>
      </c>
      <c r="G51">
        <f t="shared" si="4"/>
        <v>1.3872631144437546</v>
      </c>
      <c r="H51">
        <f t="shared" si="5"/>
        <v>0.58000000000000018</v>
      </c>
      <c r="I51">
        <f t="shared" si="0"/>
        <v>2099.9999999999991</v>
      </c>
      <c r="J51">
        <f t="shared" si="1"/>
        <v>2.5452127659574476E-2</v>
      </c>
      <c r="K51">
        <f t="shared" si="2"/>
        <v>5.7949559993052242</v>
      </c>
      <c r="L51">
        <f t="shared" si="9"/>
        <v>2.5687159963400038E-2</v>
      </c>
      <c r="M51">
        <f t="shared" si="10"/>
        <v>2.5687159963400038E-2</v>
      </c>
    </row>
    <row r="52" spans="2:13" x14ac:dyDescent="0.45">
      <c r="B52">
        <f t="shared" si="6"/>
        <v>5.5962765957446842E-2</v>
      </c>
      <c r="C52">
        <f t="shared" si="8"/>
        <v>2.7000000000000017E-2</v>
      </c>
      <c r="D52">
        <f t="shared" si="7"/>
        <v>15765.570934256069</v>
      </c>
      <c r="G52">
        <f t="shared" si="4"/>
        <v>1.5233888742720265</v>
      </c>
      <c r="H52">
        <f t="shared" si="5"/>
        <v>0.6000000000000002</v>
      </c>
      <c r="I52">
        <f t="shared" si="0"/>
        <v>1999.9999999999991</v>
      </c>
      <c r="J52">
        <f t="shared" si="1"/>
        <v>2.6329787234042563E-2</v>
      </c>
      <c r="K52">
        <f t="shared" si="2"/>
        <v>5.9185288143136869</v>
      </c>
      <c r="L52">
        <f t="shared" si="9"/>
        <v>2.6794356869807221E-2</v>
      </c>
      <c r="M52">
        <f t="shared" si="10"/>
        <v>2.6794356869807221E-2</v>
      </c>
    </row>
    <row r="53" spans="2:13" x14ac:dyDescent="0.45">
      <c r="B53">
        <f t="shared" si="6"/>
        <v>5.6962765957446843E-2</v>
      </c>
      <c r="C53">
        <f t="shared" ref="C53:C63" si="11">C52+0.001</f>
        <v>2.8000000000000018E-2</v>
      </c>
      <c r="D53">
        <f t="shared" si="7"/>
        <v>16349.480968858146</v>
      </c>
      <c r="G53">
        <f t="shared" si="4"/>
        <v>1.6701247091617326</v>
      </c>
      <c r="H53">
        <f t="shared" si="5"/>
        <v>0.62000000000000022</v>
      </c>
      <c r="I53">
        <f t="shared" si="0"/>
        <v>1899.9999999999989</v>
      </c>
      <c r="J53">
        <f t="shared" si="1"/>
        <v>2.7207446808510647E-2</v>
      </c>
      <c r="K53">
        <f t="shared" si="2"/>
        <v>6.0494836677912511</v>
      </c>
      <c r="L53">
        <f t="shared" si="9"/>
        <v>2.7993191934691467E-2</v>
      </c>
      <c r="M53">
        <f t="shared" si="10"/>
        <v>2.7993191934691467E-2</v>
      </c>
    </row>
    <row r="54" spans="2:13" x14ac:dyDescent="0.45">
      <c r="B54">
        <f t="shared" si="6"/>
        <v>5.7962765957446843E-2</v>
      </c>
      <c r="C54">
        <f t="shared" si="11"/>
        <v>2.9000000000000019E-2</v>
      </c>
      <c r="D54">
        <f t="shared" si="7"/>
        <v>16933.391003460223</v>
      </c>
      <c r="G54">
        <f t="shared" si="4"/>
        <v>1.8289246510180182</v>
      </c>
      <c r="H54">
        <f t="shared" si="5"/>
        <v>0.64000000000000024</v>
      </c>
      <c r="I54">
        <f t="shared" si="0"/>
        <v>1799.9999999999989</v>
      </c>
      <c r="J54">
        <f t="shared" si="1"/>
        <v>2.8085106382978734E-2</v>
      </c>
      <c r="K54">
        <f t="shared" si="2"/>
        <v>6.1885673214648547</v>
      </c>
      <c r="L54">
        <f t="shared" si="9"/>
        <v>2.9295171458015311E-2</v>
      </c>
      <c r="M54">
        <f t="shared" si="10"/>
        <v>2.9295171458015311E-2</v>
      </c>
    </row>
    <row r="55" spans="2:13" x14ac:dyDescent="0.45">
      <c r="B55">
        <f t="shared" si="6"/>
        <v>5.8962765957446844E-2</v>
      </c>
      <c r="C55">
        <f t="shared" si="11"/>
        <v>3.000000000000002E-2</v>
      </c>
      <c r="D55">
        <f t="shared" si="7"/>
        <v>17517.301038062298</v>
      </c>
      <c r="F55" s="7" t="s">
        <v>52</v>
      </c>
      <c r="G55" s="6">
        <f t="shared" si="4"/>
        <v>2.0015379221681742</v>
      </c>
      <c r="H55" s="6">
        <f t="shared" si="5"/>
        <v>0.66000000000000025</v>
      </c>
      <c r="I55" s="6">
        <f t="shared" si="0"/>
        <v>1699.9999999999986</v>
      </c>
      <c r="J55" s="6">
        <f t="shared" si="1"/>
        <v>2.8962765957446821E-2</v>
      </c>
      <c r="K55" s="6">
        <f t="shared" si="2"/>
        <v>6.3366355303784729</v>
      </c>
      <c r="L55" s="6">
        <f t="shared" si="9"/>
        <v>3.0713779429739015E-2</v>
      </c>
      <c r="M55" s="6">
        <f t="shared" si="10"/>
        <v>3.0713779429739015E-2</v>
      </c>
    </row>
    <row r="56" spans="2:13" x14ac:dyDescent="0.45">
      <c r="B56">
        <f t="shared" si="6"/>
        <v>5.9962765957446845E-2</v>
      </c>
      <c r="C56">
        <f t="shared" si="11"/>
        <v>3.1000000000000021E-2</v>
      </c>
      <c r="D56">
        <f t="shared" si="7"/>
        <v>18101.211072664377</v>
      </c>
      <c r="F56" s="7"/>
      <c r="G56">
        <f t="shared" si="4"/>
        <v>2.1900907431128838</v>
      </c>
      <c r="H56">
        <f t="shared" si="5"/>
        <v>0.68000000000000027</v>
      </c>
      <c r="I56">
        <f t="shared" si="0"/>
        <v>1599.9999999999986</v>
      </c>
      <c r="J56">
        <f t="shared" si="1"/>
        <v>2.9840425531914905E-2</v>
      </c>
      <c r="K56">
        <f t="shared" si="2"/>
        <v>6.4946742480371711</v>
      </c>
      <c r="L56">
        <f t="shared" si="9"/>
        <v>3.2264916910028425E-2</v>
      </c>
      <c r="M56">
        <f t="shared" si="10"/>
        <v>3.2264916910028425E-2</v>
      </c>
    </row>
    <row r="57" spans="2:13" x14ac:dyDescent="0.45">
      <c r="B57">
        <f t="shared" si="6"/>
        <v>6.0962765957446846E-2</v>
      </c>
      <c r="C57">
        <f t="shared" si="11"/>
        <v>3.2000000000000021E-2</v>
      </c>
      <c r="D57">
        <f t="shared" si="7"/>
        <v>18685.121107266452</v>
      </c>
      <c r="G57">
        <f t="shared" si="4"/>
        <v>2.3971976740972853</v>
      </c>
      <c r="H57">
        <f t="shared" si="5"/>
        <v>0.70000000000000029</v>
      </c>
      <c r="I57">
        <f t="shared" si="0"/>
        <v>1499.9999999999986</v>
      </c>
      <c r="J57">
        <f t="shared" si="1"/>
        <v>3.0718085106382992E-2</v>
      </c>
      <c r="K57">
        <f t="shared" si="2"/>
        <v>6.6638260790959052</v>
      </c>
      <c r="L57">
        <f t="shared" si="9"/>
        <v>3.3967463102298263E-2</v>
      </c>
      <c r="M57">
        <f t="shared" si="10"/>
        <v>3.3967463102298263E-2</v>
      </c>
    </row>
    <row r="58" spans="2:13" x14ac:dyDescent="0.45">
      <c r="B58">
        <f t="shared" si="6"/>
        <v>6.1962765957446847E-2</v>
      </c>
      <c r="C58">
        <f t="shared" si="11"/>
        <v>3.3000000000000022E-2</v>
      </c>
      <c r="D58">
        <f t="shared" si="7"/>
        <v>19269.031141868531</v>
      </c>
      <c r="G58">
        <f t="shared" si="4"/>
        <v>2.626115979176018</v>
      </c>
      <c r="H58">
        <f t="shared" si="5"/>
        <v>0.72000000000000031</v>
      </c>
      <c r="I58">
        <f t="shared" si="0"/>
        <v>1399.9999999999984</v>
      </c>
      <c r="J58">
        <f t="shared" si="1"/>
        <v>3.1595744680851079E-2</v>
      </c>
      <c r="K58">
        <f t="shared" si="2"/>
        <v>6.845423581609233</v>
      </c>
      <c r="L58">
        <f t="shared" si="9"/>
        <v>3.5843999117655921E-2</v>
      </c>
      <c r="M58">
        <f t="shared" si="10"/>
        <v>3.5843999117655921E-2</v>
      </c>
    </row>
    <row r="59" spans="2:13" x14ac:dyDescent="0.45">
      <c r="B59">
        <f t="shared" si="6"/>
        <v>6.2962765957446848E-2</v>
      </c>
      <c r="C59">
        <f t="shared" si="11"/>
        <v>3.4000000000000023E-2</v>
      </c>
      <c r="D59">
        <f t="shared" si="7"/>
        <v>19852.941176470606</v>
      </c>
      <c r="G59">
        <f t="shared" si="4"/>
        <v>2.88096414876969</v>
      </c>
      <c r="H59">
        <f t="shared" si="5"/>
        <v>0.74000000000000032</v>
      </c>
      <c r="I59">
        <f t="shared" si="0"/>
        <v>1299.9999999999984</v>
      </c>
      <c r="J59">
        <f t="shared" si="1"/>
        <v>3.2473404255319166E-2</v>
      </c>
      <c r="K59">
        <f t="shared" si="2"/>
        <v>7.0410316115881511</v>
      </c>
      <c r="L59">
        <f t="shared" si="9"/>
        <v>3.7921751941034046E-2</v>
      </c>
      <c r="M59">
        <f t="shared" si="10"/>
        <v>3.7921751941034046E-2</v>
      </c>
    </row>
    <row r="60" spans="2:13" x14ac:dyDescent="0.45">
      <c r="B60">
        <f t="shared" si="6"/>
        <v>6.3962765957446849E-2</v>
      </c>
      <c r="C60">
        <f t="shared" si="11"/>
        <v>3.5000000000000024E-2</v>
      </c>
      <c r="D60">
        <f t="shared" si="7"/>
        <v>20000</v>
      </c>
      <c r="G60">
        <f t="shared" si="4"/>
        <v>3.1670386809862761</v>
      </c>
      <c r="H60">
        <f t="shared" si="5"/>
        <v>0.76000000000000034</v>
      </c>
      <c r="I60">
        <f t="shared" si="0"/>
        <v>1199.9999999999982</v>
      </c>
      <c r="J60">
        <f t="shared" si="1"/>
        <v>3.3351063829787253E-2</v>
      </c>
      <c r="K60">
        <f t="shared" si="2"/>
        <v>7.2525017524872766</v>
      </c>
      <c r="L60">
        <f t="shared" si="9"/>
        <v>4.0233840470557544E-2</v>
      </c>
      <c r="M60">
        <f t="shared" si="10"/>
        <v>4.0233840470557544E-2</v>
      </c>
    </row>
    <row r="61" spans="2:13" x14ac:dyDescent="0.45">
      <c r="B61">
        <f t="shared" si="6"/>
        <v>6.496276595744685E-2</v>
      </c>
      <c r="C61">
        <f t="shared" si="11"/>
        <v>3.6000000000000025E-2</v>
      </c>
      <c r="D61">
        <f t="shared" si="7"/>
        <v>20000</v>
      </c>
      <c r="G61">
        <f t="shared" si="4"/>
        <v>3.4912860043462191</v>
      </c>
      <c r="H61">
        <f t="shared" si="5"/>
        <v>0.78000000000000036</v>
      </c>
      <c r="I61">
        <f t="shared" si="0"/>
        <v>1099.9999999999982</v>
      </c>
      <c r="J61">
        <f t="shared" si="1"/>
        <v>3.4228723404255333E-2</v>
      </c>
      <c r="K61">
        <f t="shared" si="2"/>
        <v>7.4820431150370048</v>
      </c>
      <c r="L61">
        <f t="shared" si="9"/>
        <v>4.2820942076629578E-2</v>
      </c>
      <c r="M61">
        <f t="shared" si="10"/>
        <v>4.2820942076629578E-2</v>
      </c>
    </row>
    <row r="62" spans="2:13" x14ac:dyDescent="0.45">
      <c r="B62">
        <f t="shared" si="6"/>
        <v>6.5962765957446851E-2</v>
      </c>
      <c r="C62">
        <f t="shared" si="11"/>
        <v>3.7000000000000026E-2</v>
      </c>
      <c r="D62">
        <f t="shared" si="7"/>
        <v>20000</v>
      </c>
      <c r="G62">
        <f t="shared" si="4"/>
        <v>3.8630281515528049</v>
      </c>
      <c r="H62">
        <f t="shared" si="5"/>
        <v>0.80000000000000038</v>
      </c>
      <c r="I62">
        <f t="shared" si="0"/>
        <v>999.99999999999807</v>
      </c>
      <c r="J62">
        <f t="shared" si="1"/>
        <v>3.510638297872342E-2</v>
      </c>
      <c r="K62">
        <f t="shared" si="2"/>
        <v>7.7323156429059869</v>
      </c>
      <c r="L62">
        <f t="shared" si="9"/>
        <v>4.5733554098634797E-2</v>
      </c>
      <c r="M62">
        <f t="shared" si="10"/>
        <v>4.5733554098634797E-2</v>
      </c>
    </row>
    <row r="63" spans="2:13" x14ac:dyDescent="0.45">
      <c r="B63">
        <f t="shared" si="6"/>
        <v>6.6962765957446851E-2</v>
      </c>
      <c r="C63">
        <f t="shared" si="11"/>
        <v>3.8000000000000027E-2</v>
      </c>
      <c r="D63">
        <f t="shared" si="7"/>
        <v>20000</v>
      </c>
      <c r="G63">
        <f t="shared" si="4"/>
        <v>4.2951209908171846</v>
      </c>
      <c r="H63">
        <f t="shared" si="5"/>
        <v>0.8200000000000004</v>
      </c>
      <c r="I63">
        <f t="shared" si="0"/>
        <v>899.99999999999807</v>
      </c>
      <c r="J63">
        <f t="shared" si="1"/>
        <v>3.5984042553191507E-2</v>
      </c>
      <c r="K63">
        <f t="shared" si="2"/>
        <v>8.0065548683521452</v>
      </c>
      <c r="L63">
        <f t="shared" si="9"/>
        <v>4.9035112171345575E-2</v>
      </c>
      <c r="M63">
        <f t="shared" si="10"/>
        <v>4.9035112171345575E-2</v>
      </c>
    </row>
    <row r="64" spans="2:13" x14ac:dyDescent="0.45">
      <c r="B64">
        <f t="shared" si="6"/>
        <v>6.7962765957446852E-2</v>
      </c>
      <c r="C64">
        <f t="shared" ref="C64:C66" si="12">C63+0.001</f>
        <v>3.9000000000000028E-2</v>
      </c>
      <c r="D64">
        <f t="shared" si="7"/>
        <v>20000</v>
      </c>
      <c r="G64">
        <f t="shared" si="4"/>
        <v>4.8058869765270353</v>
      </c>
      <c r="H64">
        <f t="shared" si="5"/>
        <v>0.84000000000000041</v>
      </c>
      <c r="I64">
        <f t="shared" si="0"/>
        <v>799.99999999999795</v>
      </c>
      <c r="J64">
        <f t="shared" si="1"/>
        <v>3.6861702127659594E-2</v>
      </c>
      <c r="K64">
        <f t="shared" si="2"/>
        <v>8.3087414195088254</v>
      </c>
      <c r="L64">
        <f t="shared" si="9"/>
        <v>5.2806367196706595E-2</v>
      </c>
      <c r="M64">
        <f t="shared" si="10"/>
        <v>5.2806367196706595E-2</v>
      </c>
    </row>
    <row r="65" spans="2:13" x14ac:dyDescent="0.45">
      <c r="B65">
        <f t="shared" si="6"/>
        <v>6.8962765957446853E-2</v>
      </c>
      <c r="C65">
        <f t="shared" si="12"/>
        <v>4.0000000000000029E-2</v>
      </c>
      <c r="D65">
        <f t="shared" si="7"/>
        <v>20000</v>
      </c>
      <c r="G65">
        <f t="shared" si="4"/>
        <v>5.4225197789044524</v>
      </c>
      <c r="H65">
        <f t="shared" si="5"/>
        <v>0.86000000000000043</v>
      </c>
      <c r="I65">
        <f t="shared" si="0"/>
        <v>699.99999999999784</v>
      </c>
      <c r="J65">
        <f t="shared" si="1"/>
        <v>3.7739361702127681E-2</v>
      </c>
      <c r="K65">
        <f t="shared" si="2"/>
        <v>8.6438355063687577</v>
      </c>
      <c r="L65">
        <f t="shared" si="9"/>
        <v>5.7151652460709634E-2</v>
      </c>
      <c r="M65">
        <f t="shared" si="10"/>
        <v>5.7151652460709634E-2</v>
      </c>
    </row>
    <row r="66" spans="2:13" x14ac:dyDescent="0.45">
      <c r="B66">
        <f t="shared" si="6"/>
        <v>6.9962765957446854E-2</v>
      </c>
      <c r="C66">
        <f t="shared" si="12"/>
        <v>4.1000000000000029E-2</v>
      </c>
      <c r="D66">
        <f t="shared" si="7"/>
        <v>20000</v>
      </c>
      <c r="G66">
        <f t="shared" si="4"/>
        <v>6.1875000000000187</v>
      </c>
      <c r="H66">
        <f t="shared" si="5"/>
        <v>0.88000000000000045</v>
      </c>
      <c r="I66">
        <f t="shared" si="0"/>
        <v>599.99999999999773</v>
      </c>
      <c r="J66">
        <f t="shared" si="1"/>
        <v>3.8617021276595768E-2</v>
      </c>
      <c r="K66">
        <f t="shared" si="2"/>
        <v>9.0181079201990855</v>
      </c>
      <c r="L66">
        <f t="shared" si="9"/>
        <v>6.2208060489054896E-2</v>
      </c>
      <c r="M66">
        <f t="shared" si="10"/>
        <v>6.2208060489054896E-2</v>
      </c>
    </row>
    <row r="67" spans="2:13" x14ac:dyDescent="0.45">
      <c r="G67">
        <f t="shared" si="4"/>
        <v>7.171777748544077</v>
      </c>
      <c r="H67">
        <f t="shared" si="5"/>
        <v>0.90000000000000047</v>
      </c>
      <c r="I67">
        <f t="shared" si="0"/>
        <v>499.99999999999767</v>
      </c>
      <c r="J67">
        <f t="shared" si="1"/>
        <v>3.9494680851063849E-2</v>
      </c>
      <c r="K67">
        <f t="shared" si="2"/>
        <v>9.4396181138767492</v>
      </c>
      <c r="L67">
        <f t="shared" si="9"/>
        <v>6.815922673145379E-2</v>
      </c>
      <c r="M67">
        <f t="shared" si="10"/>
        <v>6.815922673145379E-2</v>
      </c>
    </row>
    <row r="68" spans="2:13" x14ac:dyDescent="0.45">
      <c r="G68">
        <f t="shared" si="4"/>
        <v>8.5051814862257995</v>
      </c>
      <c r="H68">
        <f t="shared" si="5"/>
        <v>0.92000000000000048</v>
      </c>
      <c r="I68">
        <f t="shared" si="0"/>
        <v>399.99999999999756</v>
      </c>
      <c r="J68">
        <f t="shared" si="1"/>
        <v>4.0372340425531936E-2</v>
      </c>
      <c r="K68">
        <f t="shared" si="2"/>
        <v>9.9189230913472386</v>
      </c>
      <c r="L68">
        <f t="shared" si="9"/>
        <v>7.5256644526072572E-2</v>
      </c>
      <c r="M68">
        <f t="shared" si="10"/>
        <v>7.5256644526072572E-2</v>
      </c>
    </row>
    <row r="69" spans="2:13" x14ac:dyDescent="0.45">
      <c r="G69">
        <f t="shared" si="4"/>
        <v>10.459077361972604</v>
      </c>
      <c r="H69">
        <f t="shared" si="5"/>
        <v>0.9400000000000005</v>
      </c>
      <c r="I69">
        <f t="shared" si="0"/>
        <v>299.9999999999975</v>
      </c>
      <c r="J69">
        <f t="shared" si="1"/>
        <v>4.1250000000000023E-2</v>
      </c>
      <c r="K69">
        <f t="shared" si="2"/>
        <v>10.470160942844453</v>
      </c>
      <c r="L69">
        <f t="shared" si="9"/>
        <v>8.3853755879164465E-2</v>
      </c>
      <c r="M69">
        <f t="shared" si="10"/>
        <v>8.3853755879164465E-2</v>
      </c>
    </row>
    <row r="70" spans="2:13" x14ac:dyDescent="0.45">
      <c r="G70">
        <f t="shared" si="4"/>
        <v>13.736773953054163</v>
      </c>
      <c r="H70">
        <f t="shared" si="5"/>
        <v>0.96000000000000052</v>
      </c>
      <c r="I70">
        <f t="shared" si="0"/>
        <v>199.99999999999741</v>
      </c>
      <c r="J70">
        <f t="shared" si="1"/>
        <v>4.212765957446811E-2</v>
      </c>
      <c r="K70">
        <f t="shared" si="2"/>
        <v>11.112766932258648</v>
      </c>
      <c r="L70">
        <f t="shared" si="9"/>
        <v>9.4462669986421693E-2</v>
      </c>
      <c r="M70">
        <f t="shared" si="10"/>
        <v>9.4462669986421693E-2</v>
      </c>
    </row>
    <row r="71" spans="2:13" x14ac:dyDescent="0.45">
      <c r="G71">
        <f t="shared" si="4"/>
        <v>21.135362972451865</v>
      </c>
      <c r="H71">
        <f t="shared" si="5"/>
        <v>0.98000000000000054</v>
      </c>
      <c r="I71">
        <f t="shared" si="0"/>
        <v>99.999999999997314</v>
      </c>
      <c r="J71">
        <f t="shared" si="1"/>
        <v>4.3005319148936197E-2</v>
      </c>
      <c r="K71">
        <f t="shared" si="2"/>
        <v>11.874308498002007</v>
      </c>
      <c r="L71">
        <f t="shared" si="9"/>
        <v>0.10785305727524359</v>
      </c>
      <c r="M71">
        <f t="shared" si="10"/>
        <v>0.10785305727524359</v>
      </c>
    </row>
    <row r="72" spans="2:13" x14ac:dyDescent="0.45">
      <c r="H72">
        <f t="shared" si="5"/>
        <v>1.0000000000000004</v>
      </c>
      <c r="I72">
        <v>0</v>
      </c>
      <c r="J72">
        <f t="shared" si="1"/>
        <v>4.3882978723404277E-2</v>
      </c>
      <c r="K72">
        <f t="shared" si="2"/>
        <v>12.795413437807003</v>
      </c>
      <c r="L72">
        <f t="shared" si="9"/>
        <v>0.12523463402877968</v>
      </c>
      <c r="M72">
        <f t="shared" si="10"/>
        <v>0.12523463402877968</v>
      </c>
    </row>
  </sheetData>
  <mergeCells count="1">
    <mergeCell ref="F55:F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Polytech Orleans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Dashnor HOXHA</dc:creator>
  <cp:lastModifiedBy>HOXHA Dashnor</cp:lastModifiedBy>
  <dcterms:created xsi:type="dcterms:W3CDTF">2020-12-15T13:07:35Z</dcterms:created>
  <dcterms:modified xsi:type="dcterms:W3CDTF">2021-12-10T17:09:02Z</dcterms:modified>
</cp:coreProperties>
</file>